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je\Downloads\"/>
    </mc:Choice>
  </mc:AlternateContent>
  <xr:revisionPtr revIDLastSave="0" documentId="13_ncr:1_{3E31739C-A271-4B4C-B2B5-F36ED275387C}" xr6:coauthVersionLast="47" xr6:coauthVersionMax="47" xr10:uidLastSave="{00000000-0000-0000-0000-000000000000}"/>
  <bookViews>
    <workbookView xWindow="-120" yWindow="-120" windowWidth="20730" windowHeight="11040" firstSheet="6" activeTab="6" xr2:uid="{29D925F5-A06B-4698-BBE4-3E5BBEBB5E3A}"/>
  </bookViews>
  <sheets>
    <sheet name="Avance General y Det DIC2022 FA" sheetId="7" state="hidden" r:id="rId1"/>
    <sheet name="Avance General y Det MARZ 2023" sheetId="8" state="hidden" r:id="rId2"/>
    <sheet name="Avance General y Det JUNIO 2023" sheetId="6" state="hidden" r:id="rId3"/>
    <sheet name="Avance General y Det SEPT 2023" sheetId="11" state="hidden" r:id="rId4"/>
    <sheet name="Avance General y Det MARZ 2024" sheetId="12" state="hidden" r:id="rId5"/>
    <sheet name="Avance General y Det JUNIO 2024" sheetId="14" state="hidden" r:id="rId6"/>
    <sheet name="Avance General y Det SEPT 2024" sheetId="15" r:id="rId7"/>
    <sheet name="Avance General y Det DIC 2023" sheetId="13" state="hidden" r:id="rId8"/>
  </sheets>
  <definedNames>
    <definedName name="_xlnm._FilterDatabase" localSheetId="7" hidden="1">'Avance General y Det DIC 2023'!$B$31:$AD$31</definedName>
    <definedName name="_xlnm._FilterDatabase" localSheetId="0" hidden="1">'Avance General y Det DIC2022 FA'!$B$59:$AC$76</definedName>
    <definedName name="_xlnm._FilterDatabase" localSheetId="2" hidden="1">'Avance General y Det JUNIO 2023'!$B$31:$AD$31</definedName>
    <definedName name="_xlnm._FilterDatabase" localSheetId="5" hidden="1">'Avance General y Det JUNIO 2024'!$B$33:$AE$33</definedName>
    <definedName name="_xlnm._FilterDatabase" localSheetId="1" hidden="1">'Avance General y Det MARZ 2023'!$B$31:$AD$31</definedName>
    <definedName name="_xlnm._FilterDatabase" localSheetId="4" hidden="1">'Avance General y Det MARZ 2024'!$B$32:$AE$32</definedName>
    <definedName name="_xlnm._FilterDatabase" localSheetId="3" hidden="1">'Avance General y Det SEPT 2023'!$B$32:$AD$32</definedName>
    <definedName name="_xlnm._FilterDatabase" localSheetId="6" hidden="1">'Avance General y Det SEPT 2024'!$B$34:$AE$34</definedName>
    <definedName name="_xlnm.Print_Area" localSheetId="7">'Avance General y Det DIC 2023'!$B$31:$AC$60</definedName>
    <definedName name="_xlnm.Print_Area" localSheetId="0">'Avance General y Det DIC2022 FA'!$B$30:$AB$59</definedName>
    <definedName name="_xlnm.Print_Area" localSheetId="2">'Avance General y Det JUNIO 2023'!$B$31:$AC$60</definedName>
    <definedName name="_xlnm.Print_Area" localSheetId="5">'Avance General y Det JUNIO 2024'!$B$33:$AD$62</definedName>
    <definedName name="_xlnm.Print_Area" localSheetId="1">'Avance General y Det MARZ 2023'!$B$31:$AC$60</definedName>
    <definedName name="_xlnm.Print_Area" localSheetId="4">'Avance General y Det MARZ 2024'!$B$32:$AD$61</definedName>
    <definedName name="_xlnm.Print_Area" localSheetId="3">'Avance General y Det SEPT 2023'!$B$32:$AC$61</definedName>
    <definedName name="_xlnm.Print_Area" localSheetId="6">'Avance General y Det SEPT 2024'!$B$34:$AD$63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68" i="15" l="1"/>
  <c r="AC65" i="15" l="1"/>
  <c r="AC66" i="15"/>
  <c r="AC67" i="15"/>
  <c r="AC69" i="15"/>
  <c r="AC70" i="15"/>
  <c r="AC71" i="15"/>
  <c r="AC72" i="15"/>
  <c r="AC73" i="15"/>
  <c r="AC74" i="15"/>
  <c r="AC75" i="15"/>
  <c r="AC76" i="15"/>
  <c r="AC77" i="15"/>
  <c r="AC78" i="15"/>
  <c r="AC79" i="15"/>
  <c r="AC80" i="15"/>
  <c r="AC64" i="15"/>
  <c r="AC38" i="15"/>
  <c r="AC39" i="15"/>
  <c r="AC40" i="15"/>
  <c r="AC41" i="15"/>
  <c r="AC42" i="15"/>
  <c r="AC43" i="15"/>
  <c r="AC44" i="15"/>
  <c r="AC45" i="15"/>
  <c r="AC46" i="15"/>
  <c r="AC47" i="15"/>
  <c r="AC48" i="15"/>
  <c r="AC49" i="15"/>
  <c r="AC50" i="15"/>
  <c r="AC51" i="15"/>
  <c r="AC52" i="15"/>
  <c r="AC53" i="15"/>
  <c r="AC54" i="15"/>
  <c r="AC55" i="15"/>
  <c r="AC56" i="15"/>
  <c r="AC57" i="15"/>
  <c r="AC58" i="15"/>
  <c r="AC37" i="15"/>
  <c r="AC36" i="15"/>
  <c r="AD35" i="15"/>
  <c r="AC35" i="15"/>
  <c r="AD80" i="15" l="1"/>
  <c r="AE80" i="15" s="1"/>
  <c r="AD79" i="15"/>
  <c r="AE79" i="15" s="1"/>
  <c r="AD78" i="15"/>
  <c r="AE78" i="15" s="1"/>
  <c r="AD77" i="15"/>
  <c r="AE77" i="15" s="1"/>
  <c r="AD76" i="15"/>
  <c r="AE76" i="15" s="1"/>
  <c r="AD75" i="15"/>
  <c r="AE75" i="15" s="1"/>
  <c r="AD74" i="15"/>
  <c r="AE74" i="15" s="1"/>
  <c r="AD73" i="15"/>
  <c r="AE73" i="15" s="1"/>
  <c r="AD72" i="15"/>
  <c r="AE72" i="15" s="1"/>
  <c r="AD71" i="15"/>
  <c r="AE71" i="15" s="1"/>
  <c r="AD70" i="15"/>
  <c r="AE70" i="15" s="1"/>
  <c r="AD69" i="15"/>
  <c r="AE69" i="15" s="1"/>
  <c r="AD68" i="15"/>
  <c r="AE68" i="15" s="1"/>
  <c r="AD67" i="15"/>
  <c r="AE67" i="15" s="1"/>
  <c r="AD66" i="15"/>
  <c r="AE66" i="15" s="1"/>
  <c r="AD65" i="15"/>
  <c r="AE65" i="15" s="1"/>
  <c r="AD64" i="15"/>
  <c r="AE64" i="15" s="1"/>
  <c r="AD58" i="15"/>
  <c r="AE58" i="15" s="1"/>
  <c r="AD57" i="15"/>
  <c r="AE57" i="15" s="1"/>
  <c r="K56" i="15"/>
  <c r="L56" i="15" s="1"/>
  <c r="J55" i="15"/>
  <c r="K55" i="15" s="1"/>
  <c r="J54" i="15"/>
  <c r="K54" i="15" s="1"/>
  <c r="L54" i="15" s="1"/>
  <c r="AD53" i="15"/>
  <c r="AE53" i="15" s="1"/>
  <c r="AD52" i="15"/>
  <c r="AE52" i="15" s="1"/>
  <c r="AD51" i="15"/>
  <c r="AE51" i="15" s="1"/>
  <c r="K51" i="15"/>
  <c r="K50" i="15"/>
  <c r="AD49" i="15"/>
  <c r="AE49" i="15" s="1"/>
  <c r="AD48" i="15"/>
  <c r="AE48" i="15" s="1"/>
  <c r="AD47" i="15"/>
  <c r="AE47" i="15" s="1"/>
  <c r="AD46" i="15"/>
  <c r="AE46" i="15" s="1"/>
  <c r="AD45" i="15"/>
  <c r="AE45" i="15" s="1"/>
  <c r="AD44" i="15"/>
  <c r="AE44" i="15" s="1"/>
  <c r="AD43" i="15"/>
  <c r="AE43" i="15" s="1"/>
  <c r="AD42" i="15"/>
  <c r="AE42" i="15" s="1"/>
  <c r="J41" i="15"/>
  <c r="K41" i="15" s="1"/>
  <c r="L41" i="15" s="1"/>
  <c r="AD40" i="15"/>
  <c r="AE40" i="15" s="1"/>
  <c r="AD39" i="15"/>
  <c r="AE39" i="15" s="1"/>
  <c r="K38" i="15"/>
  <c r="L38" i="15" s="1"/>
  <c r="M38" i="15" s="1"/>
  <c r="J37" i="15"/>
  <c r="J36" i="15"/>
  <c r="K36" i="15" s="1"/>
  <c r="AE35" i="15"/>
  <c r="AC64" i="14"/>
  <c r="AC65" i="14"/>
  <c r="AC66" i="14"/>
  <c r="AC67" i="14"/>
  <c r="AC68" i="14"/>
  <c r="AC69" i="14"/>
  <c r="AC70" i="14"/>
  <c r="AC71" i="14"/>
  <c r="AC72" i="14"/>
  <c r="AC73" i="14"/>
  <c r="AC74" i="14"/>
  <c r="AC75" i="14"/>
  <c r="AC76" i="14"/>
  <c r="AC77" i="14"/>
  <c r="AC78" i="14"/>
  <c r="AC79" i="14"/>
  <c r="AC63" i="14"/>
  <c r="AC35" i="14"/>
  <c r="AC36" i="14"/>
  <c r="AC37" i="14"/>
  <c r="AC38" i="14"/>
  <c r="AC39" i="14"/>
  <c r="AC40" i="14"/>
  <c r="AC41" i="14"/>
  <c r="AC42" i="14"/>
  <c r="AC43" i="14"/>
  <c r="AC44" i="14"/>
  <c r="AC45" i="14"/>
  <c r="AC46" i="14"/>
  <c r="AC47" i="14"/>
  <c r="AC48" i="14"/>
  <c r="AC49" i="14"/>
  <c r="AC50" i="14"/>
  <c r="AC51" i="14"/>
  <c r="AC52" i="14"/>
  <c r="AC53" i="14"/>
  <c r="AC54" i="14"/>
  <c r="AC55" i="14"/>
  <c r="AC56" i="14"/>
  <c r="AC57" i="14"/>
  <c r="AC34" i="14"/>
  <c r="AD50" i="15" l="1"/>
  <c r="AE50" i="15" s="1"/>
  <c r="AD54" i="15"/>
  <c r="AE54" i="15" s="1"/>
  <c r="AD56" i="15"/>
  <c r="AE56" i="15" s="1"/>
  <c r="AD38" i="15"/>
  <c r="AE38" i="15" s="1"/>
  <c r="AD55" i="15"/>
  <c r="AE55" i="15" s="1"/>
  <c r="M41" i="15"/>
  <c r="AD41" i="15" s="1"/>
  <c r="AE41" i="15" s="1"/>
  <c r="L36" i="15"/>
  <c r="M36" i="15" s="1"/>
  <c r="AD36" i="15" s="1"/>
  <c r="AE36" i="15" s="1"/>
  <c r="K37" i="15"/>
  <c r="L37" i="15" s="1"/>
  <c r="AD79" i="14"/>
  <c r="AE79" i="14" s="1"/>
  <c r="AD78" i="14"/>
  <c r="AE78" i="14" s="1"/>
  <c r="AD77" i="14"/>
  <c r="AE77" i="14" s="1"/>
  <c r="AD76" i="14"/>
  <c r="AE76" i="14" s="1"/>
  <c r="AD75" i="14"/>
  <c r="AE75" i="14" s="1"/>
  <c r="AD74" i="14"/>
  <c r="AE74" i="14" s="1"/>
  <c r="AD73" i="14"/>
  <c r="AE73" i="14" s="1"/>
  <c r="AD72" i="14"/>
  <c r="AE72" i="14" s="1"/>
  <c r="AD71" i="14"/>
  <c r="AE71" i="14" s="1"/>
  <c r="AD70" i="14"/>
  <c r="AE70" i="14" s="1"/>
  <c r="AD69" i="14"/>
  <c r="AE69" i="14" s="1"/>
  <c r="AD68" i="14"/>
  <c r="AE68" i="14" s="1"/>
  <c r="AD67" i="14"/>
  <c r="AE67" i="14" s="1"/>
  <c r="AD66" i="14"/>
  <c r="AE66" i="14" s="1"/>
  <c r="AD65" i="14"/>
  <c r="AE65" i="14" s="1"/>
  <c r="AD64" i="14"/>
  <c r="AE64" i="14" s="1"/>
  <c r="AD63" i="14"/>
  <c r="AE63" i="14" s="1"/>
  <c r="AD57" i="14"/>
  <c r="AE57" i="14" s="1"/>
  <c r="AD56" i="14"/>
  <c r="AE56" i="14" s="1"/>
  <c r="K55" i="14"/>
  <c r="L55" i="14" s="1"/>
  <c r="AD54" i="14"/>
  <c r="AE54" i="14" s="1"/>
  <c r="J54" i="14"/>
  <c r="K54" i="14" s="1"/>
  <c r="J53" i="14"/>
  <c r="K53" i="14" s="1"/>
  <c r="L53" i="14" s="1"/>
  <c r="AD52" i="14"/>
  <c r="AE52" i="14" s="1"/>
  <c r="AD51" i="14"/>
  <c r="AE51" i="14" s="1"/>
  <c r="AD50" i="14"/>
  <c r="AE50" i="14" s="1"/>
  <c r="K50" i="14"/>
  <c r="K49" i="14"/>
  <c r="AD48" i="14"/>
  <c r="AE48" i="14" s="1"/>
  <c r="AD47" i="14"/>
  <c r="AE47" i="14" s="1"/>
  <c r="AD46" i="14"/>
  <c r="AE46" i="14" s="1"/>
  <c r="AD45" i="14"/>
  <c r="AE45" i="14" s="1"/>
  <c r="AD44" i="14"/>
  <c r="AE44" i="14" s="1"/>
  <c r="AD43" i="14"/>
  <c r="AE43" i="14" s="1"/>
  <c r="AD42" i="14"/>
  <c r="AE42" i="14" s="1"/>
  <c r="AD41" i="14"/>
  <c r="AE41" i="14" s="1"/>
  <c r="J40" i="14"/>
  <c r="AD39" i="14"/>
  <c r="AE39" i="14" s="1"/>
  <c r="AD38" i="14"/>
  <c r="AE38" i="14" s="1"/>
  <c r="K37" i="14"/>
  <c r="J36" i="14"/>
  <c r="J35" i="14"/>
  <c r="K35" i="14" s="1"/>
  <c r="L35" i="14" s="1"/>
  <c r="AD34" i="14"/>
  <c r="AE34" i="14" s="1"/>
  <c r="AB77" i="13"/>
  <c r="AC77" i="13" s="1"/>
  <c r="AD77" i="13" s="1"/>
  <c r="AB76" i="13"/>
  <c r="AC76" i="13" s="1"/>
  <c r="AD76" i="13" s="1"/>
  <c r="AB75" i="13"/>
  <c r="AC75" i="13" s="1"/>
  <c r="AD75" i="13" s="1"/>
  <c r="AB74" i="13"/>
  <c r="AC74" i="13" s="1"/>
  <c r="AD74" i="13" s="1"/>
  <c r="AB73" i="13"/>
  <c r="AC73" i="13" s="1"/>
  <c r="AD73" i="13" s="1"/>
  <c r="AB72" i="13"/>
  <c r="AC72" i="13" s="1"/>
  <c r="AD72" i="13" s="1"/>
  <c r="AB71" i="13"/>
  <c r="AC71" i="13" s="1"/>
  <c r="AD71" i="13" s="1"/>
  <c r="AB70" i="13"/>
  <c r="AC70" i="13" s="1"/>
  <c r="AD70" i="13" s="1"/>
  <c r="AB69" i="13"/>
  <c r="AC69" i="13" s="1"/>
  <c r="AD69" i="13" s="1"/>
  <c r="AB68" i="13"/>
  <c r="AC68" i="13" s="1"/>
  <c r="AD68" i="13" s="1"/>
  <c r="AB67" i="13"/>
  <c r="AC67" i="13" s="1"/>
  <c r="AD67" i="13" s="1"/>
  <c r="AB66" i="13"/>
  <c r="AC66" i="13" s="1"/>
  <c r="AD66" i="13" s="1"/>
  <c r="AB65" i="13"/>
  <c r="AC65" i="13" s="1"/>
  <c r="AD65" i="13" s="1"/>
  <c r="AB64" i="13"/>
  <c r="AC64" i="13" s="1"/>
  <c r="AD64" i="13" s="1"/>
  <c r="AB63" i="13"/>
  <c r="AC63" i="13" s="1"/>
  <c r="AD63" i="13" s="1"/>
  <c r="AB62" i="13"/>
  <c r="AC62" i="13" s="1"/>
  <c r="AD62" i="13" s="1"/>
  <c r="AB61" i="13"/>
  <c r="AC61" i="13" s="1"/>
  <c r="AD61" i="13" s="1"/>
  <c r="AB55" i="13"/>
  <c r="AC55" i="13" s="1"/>
  <c r="AD55" i="13" s="1"/>
  <c r="AB54" i="13"/>
  <c r="AC54" i="13" s="1"/>
  <c r="AD54" i="13" s="1"/>
  <c r="AB53" i="13"/>
  <c r="AC53" i="13" s="1"/>
  <c r="AD53" i="13" s="1"/>
  <c r="L53" i="13"/>
  <c r="K53" i="13"/>
  <c r="AB52" i="13"/>
  <c r="J52" i="13"/>
  <c r="K52" i="13" s="1"/>
  <c r="AB51" i="13"/>
  <c r="J51" i="13"/>
  <c r="K51" i="13" s="1"/>
  <c r="AB50" i="13"/>
  <c r="AC50" i="13" s="1"/>
  <c r="AD50" i="13" s="1"/>
  <c r="AB49" i="13"/>
  <c r="AC49" i="13" s="1"/>
  <c r="AD49" i="13" s="1"/>
  <c r="AB48" i="13"/>
  <c r="AC48" i="13" s="1"/>
  <c r="AD48" i="13" s="1"/>
  <c r="K48" i="13"/>
  <c r="AC47" i="13"/>
  <c r="AD47" i="13" s="1"/>
  <c r="AB47" i="13"/>
  <c r="K47" i="13"/>
  <c r="AC46" i="13"/>
  <c r="AD46" i="13" s="1"/>
  <c r="AC45" i="13"/>
  <c r="AD45" i="13" s="1"/>
  <c r="AB45" i="13"/>
  <c r="AB44" i="13"/>
  <c r="AC44" i="13" s="1"/>
  <c r="AD44" i="13" s="1"/>
  <c r="AC43" i="13"/>
  <c r="AD43" i="13" s="1"/>
  <c r="AB43" i="13"/>
  <c r="AB42" i="13"/>
  <c r="AC42" i="13" s="1"/>
  <c r="AD42" i="13" s="1"/>
  <c r="AC41" i="13"/>
  <c r="AD41" i="13" s="1"/>
  <c r="AB41" i="13"/>
  <c r="AB40" i="13"/>
  <c r="AC40" i="13" s="1"/>
  <c r="AD40" i="13" s="1"/>
  <c r="AC39" i="13"/>
  <c r="AD39" i="13" s="1"/>
  <c r="AB39" i="13"/>
  <c r="AB38" i="13"/>
  <c r="J38" i="13"/>
  <c r="K38" i="13" s="1"/>
  <c r="AB37" i="13"/>
  <c r="AC37" i="13" s="1"/>
  <c r="AD37" i="13" s="1"/>
  <c r="AD36" i="13"/>
  <c r="AC36" i="13"/>
  <c r="AB36" i="13"/>
  <c r="AB35" i="13"/>
  <c r="AC35" i="13" s="1"/>
  <c r="AD35" i="13" s="1"/>
  <c r="M35" i="13"/>
  <c r="L35" i="13"/>
  <c r="K35" i="13"/>
  <c r="AB34" i="13"/>
  <c r="J34" i="13"/>
  <c r="AB33" i="13"/>
  <c r="J33" i="13"/>
  <c r="AC32" i="13"/>
  <c r="AD32" i="13" s="1"/>
  <c r="AB32" i="13"/>
  <c r="AC63" i="12"/>
  <c r="AC64" i="12"/>
  <c r="AD64" i="12" s="1"/>
  <c r="AE64" i="12" s="1"/>
  <c r="AC65" i="12"/>
  <c r="AD65" i="12" s="1"/>
  <c r="AE65" i="12" s="1"/>
  <c r="AC66" i="12"/>
  <c r="AC67" i="12"/>
  <c r="AD67" i="12" s="1"/>
  <c r="AE67" i="12" s="1"/>
  <c r="AC68" i="12"/>
  <c r="AD68" i="12" s="1"/>
  <c r="AE68" i="12" s="1"/>
  <c r="AC69" i="12"/>
  <c r="AC70" i="12"/>
  <c r="AD70" i="12" s="1"/>
  <c r="AE70" i="12" s="1"/>
  <c r="AC71" i="12"/>
  <c r="AD71" i="12" s="1"/>
  <c r="AE71" i="12" s="1"/>
  <c r="AC72" i="12"/>
  <c r="AC73" i="12"/>
  <c r="AD73" i="12" s="1"/>
  <c r="AE73" i="12" s="1"/>
  <c r="AC74" i="12"/>
  <c r="AD74" i="12" s="1"/>
  <c r="AE74" i="12" s="1"/>
  <c r="AC75" i="12"/>
  <c r="AC76" i="12"/>
  <c r="AD76" i="12" s="1"/>
  <c r="AE76" i="12" s="1"/>
  <c r="AC77" i="12"/>
  <c r="AD77" i="12" s="1"/>
  <c r="AE77" i="12" s="1"/>
  <c r="AC78" i="12"/>
  <c r="AD78" i="12" s="1"/>
  <c r="AE78" i="12" s="1"/>
  <c r="AC62" i="12"/>
  <c r="AD63" i="12"/>
  <c r="AE63" i="12" s="1"/>
  <c r="AD69" i="12"/>
  <c r="AE69" i="12" s="1"/>
  <c r="AD75" i="12"/>
  <c r="AE75" i="12" s="1"/>
  <c r="AD62" i="12"/>
  <c r="AE62" i="12" s="1"/>
  <c r="AD34" i="12"/>
  <c r="AD35" i="12"/>
  <c r="AD36" i="12"/>
  <c r="AD37" i="12"/>
  <c r="AD38" i="12"/>
  <c r="AD39" i="12"/>
  <c r="AD40" i="12"/>
  <c r="AD41" i="12"/>
  <c r="AD42" i="12"/>
  <c r="AD43" i="12"/>
  <c r="AE43" i="12" s="1"/>
  <c r="AD44" i="12"/>
  <c r="AE44" i="12" s="1"/>
  <c r="AD45" i="12"/>
  <c r="AD46" i="12"/>
  <c r="AD47" i="12"/>
  <c r="AD48" i="12"/>
  <c r="AD49" i="12"/>
  <c r="AD50" i="12"/>
  <c r="AD51" i="12"/>
  <c r="AD52" i="12"/>
  <c r="AD53" i="12"/>
  <c r="AD54" i="12"/>
  <c r="AD55" i="12"/>
  <c r="AD56" i="12"/>
  <c r="AC56" i="12"/>
  <c r="AC55" i="12"/>
  <c r="AC54" i="12"/>
  <c r="AC53" i="12"/>
  <c r="AC52" i="12"/>
  <c r="AC51" i="12"/>
  <c r="AE51" i="12" s="1"/>
  <c r="AC50" i="12"/>
  <c r="AC49" i="12"/>
  <c r="AC48" i="12"/>
  <c r="AC47" i="12"/>
  <c r="AE47" i="12" s="1"/>
  <c r="AC46" i="12"/>
  <c r="AC45" i="12"/>
  <c r="AE45" i="12" s="1"/>
  <c r="AC44" i="12"/>
  <c r="AC43" i="12"/>
  <c r="AC42" i="12"/>
  <c r="AC41" i="12"/>
  <c r="AE41" i="12" s="1"/>
  <c r="AC40" i="12"/>
  <c r="AC39" i="12"/>
  <c r="AC38" i="12"/>
  <c r="AC37" i="12"/>
  <c r="AC36" i="12"/>
  <c r="AC35" i="12"/>
  <c r="AC34" i="12"/>
  <c r="AC33" i="12"/>
  <c r="AE56" i="12"/>
  <c r="AE55" i="12"/>
  <c r="K54" i="12"/>
  <c r="L54" i="12" s="1"/>
  <c r="J53" i="12"/>
  <c r="K53" i="12" s="1"/>
  <c r="J52" i="12"/>
  <c r="AE50" i="12"/>
  <c r="K49" i="12"/>
  <c r="AE49" i="12" s="1"/>
  <c r="K48" i="12"/>
  <c r="AE42" i="12"/>
  <c r="J39" i="12"/>
  <c r="AE38" i="12"/>
  <c r="AE37" i="12"/>
  <c r="K36" i="12"/>
  <c r="J35" i="12"/>
  <c r="K35" i="12" s="1"/>
  <c r="J34" i="12"/>
  <c r="K34" i="12" s="1"/>
  <c r="AD78" i="11"/>
  <c r="AC78" i="11"/>
  <c r="AB78" i="11"/>
  <c r="AC77" i="11"/>
  <c r="AD77" i="11" s="1"/>
  <c r="AB77" i="11"/>
  <c r="AD76" i="11"/>
  <c r="AC76" i="11"/>
  <c r="AB76" i="11"/>
  <c r="AC75" i="11"/>
  <c r="AD75" i="11" s="1"/>
  <c r="AB75" i="11"/>
  <c r="AD74" i="11"/>
  <c r="AC74" i="11"/>
  <c r="AB74" i="11"/>
  <c r="AC73" i="11"/>
  <c r="AD73" i="11" s="1"/>
  <c r="AB73" i="11"/>
  <c r="AD72" i="11"/>
  <c r="AC72" i="11"/>
  <c r="AB72" i="11"/>
  <c r="AC71" i="11"/>
  <c r="AD71" i="11" s="1"/>
  <c r="AB71" i="11"/>
  <c r="AD70" i="11"/>
  <c r="AC70" i="11"/>
  <c r="AB70" i="11"/>
  <c r="AC69" i="11"/>
  <c r="AD69" i="11" s="1"/>
  <c r="AB69" i="11"/>
  <c r="AD68" i="11"/>
  <c r="AC68" i="11"/>
  <c r="AB68" i="11"/>
  <c r="AC67" i="11"/>
  <c r="AD67" i="11" s="1"/>
  <c r="AB67" i="11"/>
  <c r="AD66" i="11"/>
  <c r="AC66" i="11"/>
  <c r="AB66" i="11"/>
  <c r="AC65" i="11"/>
  <c r="AD65" i="11" s="1"/>
  <c r="AB65" i="11"/>
  <c r="AD64" i="11"/>
  <c r="AC64" i="11"/>
  <c r="AB64" i="11"/>
  <c r="AC63" i="11"/>
  <c r="AD63" i="11" s="1"/>
  <c r="AB63" i="11"/>
  <c r="AD62" i="11"/>
  <c r="AC62" i="11"/>
  <c r="AB62" i="11"/>
  <c r="AC56" i="11"/>
  <c r="AD56" i="11" s="1"/>
  <c r="AB56" i="11"/>
  <c r="AD55" i="11"/>
  <c r="AC55" i="11"/>
  <c r="AB55" i="11"/>
  <c r="AC54" i="11"/>
  <c r="AD54" i="11" s="1"/>
  <c r="AB54" i="11"/>
  <c r="L54" i="11"/>
  <c r="K54" i="11"/>
  <c r="AB53" i="11"/>
  <c r="AC53" i="11" s="1"/>
  <c r="AD53" i="11" s="1"/>
  <c r="J53" i="11"/>
  <c r="K53" i="11" s="1"/>
  <c r="AB52" i="11"/>
  <c r="K52" i="11"/>
  <c r="L52" i="11" s="1"/>
  <c r="J52" i="11"/>
  <c r="AB51" i="11"/>
  <c r="AC51" i="11" s="1"/>
  <c r="AD51" i="11" s="1"/>
  <c r="AD50" i="11"/>
  <c r="AC50" i="11"/>
  <c r="AB50" i="11"/>
  <c r="AB49" i="11"/>
  <c r="AC49" i="11" s="1"/>
  <c r="AD49" i="11" s="1"/>
  <c r="K49" i="11"/>
  <c r="AD48" i="11"/>
  <c r="AC48" i="11"/>
  <c r="AB48" i="11"/>
  <c r="K48" i="11"/>
  <c r="AC47" i="11"/>
  <c r="AD47" i="11" s="1"/>
  <c r="AB47" i="11"/>
  <c r="AB46" i="11"/>
  <c r="AC46" i="11" s="1"/>
  <c r="AD46" i="11" s="1"/>
  <c r="AC45" i="11"/>
  <c r="AD45" i="11" s="1"/>
  <c r="AB45" i="11"/>
  <c r="AB44" i="11"/>
  <c r="AC44" i="11" s="1"/>
  <c r="AD44" i="11" s="1"/>
  <c r="AC43" i="11"/>
  <c r="AD43" i="11" s="1"/>
  <c r="AB43" i="11"/>
  <c r="AB42" i="11"/>
  <c r="AC42" i="11" s="1"/>
  <c r="AD42" i="11" s="1"/>
  <c r="AC41" i="11"/>
  <c r="AD41" i="11" s="1"/>
  <c r="AB41" i="11"/>
  <c r="AB40" i="11"/>
  <c r="AC40" i="11" s="1"/>
  <c r="AD40" i="11" s="1"/>
  <c r="AB39" i="11"/>
  <c r="J39" i="11"/>
  <c r="AB38" i="11"/>
  <c r="AC38" i="11" s="1"/>
  <c r="AD38" i="11" s="1"/>
  <c r="AD37" i="11"/>
  <c r="AC37" i="11"/>
  <c r="AB37" i="11"/>
  <c r="AB36" i="11"/>
  <c r="AC36" i="11" s="1"/>
  <c r="AD36" i="11" s="1"/>
  <c r="M36" i="11"/>
  <c r="L36" i="11"/>
  <c r="K36" i="11"/>
  <c r="AB35" i="11"/>
  <c r="J35" i="11"/>
  <c r="AB34" i="11"/>
  <c r="K34" i="11"/>
  <c r="L34" i="11" s="1"/>
  <c r="J34" i="11"/>
  <c r="M34" i="11" s="1"/>
  <c r="AC33" i="11"/>
  <c r="AD33" i="11" s="1"/>
  <c r="AB33" i="11"/>
  <c r="M37" i="15" l="1"/>
  <c r="AD37" i="15" s="1"/>
  <c r="AE37" i="15" s="1"/>
  <c r="AD49" i="14"/>
  <c r="AE49" i="14" s="1"/>
  <c r="AD55" i="14"/>
  <c r="AE55" i="14" s="1"/>
  <c r="AD53" i="14"/>
  <c r="AE53" i="14" s="1"/>
  <c r="K36" i="14"/>
  <c r="L36" i="14" s="1"/>
  <c r="M36" i="14" s="1"/>
  <c r="AD36" i="14" s="1"/>
  <c r="AE36" i="14" s="1"/>
  <c r="M35" i="14"/>
  <c r="AD35" i="14" s="1"/>
  <c r="AE35" i="14" s="1"/>
  <c r="L37" i="14"/>
  <c r="M37" i="14" s="1"/>
  <c r="AD37" i="14" s="1"/>
  <c r="AE37" i="14" s="1"/>
  <c r="K40" i="14"/>
  <c r="L40" i="14" s="1"/>
  <c r="AD72" i="12"/>
  <c r="AD66" i="12"/>
  <c r="AD33" i="12"/>
  <c r="AC51" i="13"/>
  <c r="AD51" i="13" s="1"/>
  <c r="L38" i="13"/>
  <c r="M38" i="13" s="1"/>
  <c r="AC38" i="13" s="1"/>
  <c r="AD38" i="13" s="1"/>
  <c r="AC52" i="13"/>
  <c r="AD52" i="13" s="1"/>
  <c r="L51" i="13"/>
  <c r="K33" i="13"/>
  <c r="M33" i="13" s="1"/>
  <c r="AC33" i="13" s="1"/>
  <c r="AD33" i="13" s="1"/>
  <c r="L33" i="13"/>
  <c r="K34" i="13"/>
  <c r="AE40" i="12"/>
  <c r="AE46" i="12"/>
  <c r="AE48" i="12"/>
  <c r="AE53" i="12"/>
  <c r="K52" i="12"/>
  <c r="L52" i="12" s="1"/>
  <c r="AE52" i="12" s="1"/>
  <c r="AE54" i="12"/>
  <c r="L34" i="12"/>
  <c r="M34" i="12" s="1"/>
  <c r="AE34" i="12" s="1"/>
  <c r="L35" i="12"/>
  <c r="M35" i="12" s="1"/>
  <c r="AE35" i="12" s="1"/>
  <c r="L36" i="12"/>
  <c r="M36" i="12" s="1"/>
  <c r="AE36" i="12" s="1"/>
  <c r="K39" i="12"/>
  <c r="AC34" i="11"/>
  <c r="AD34" i="11" s="1"/>
  <c r="AC52" i="11"/>
  <c r="AD52" i="11" s="1"/>
  <c r="K35" i="11"/>
  <c r="K39" i="11"/>
  <c r="L39" i="11"/>
  <c r="M40" i="14" l="1"/>
  <c r="AD40" i="14" s="1"/>
  <c r="AE40" i="14" s="1"/>
  <c r="AE72" i="12"/>
  <c r="AE66" i="12"/>
  <c r="AE33" i="12"/>
  <c r="M34" i="13"/>
  <c r="AC34" i="13" s="1"/>
  <c r="AD34" i="13" s="1"/>
  <c r="L34" i="13"/>
  <c r="L39" i="12"/>
  <c r="M39" i="12" s="1"/>
  <c r="AE39" i="12" s="1"/>
  <c r="L35" i="11"/>
  <c r="M39" i="11"/>
  <c r="AC39" i="11" s="1"/>
  <c r="AD39" i="11" s="1"/>
  <c r="M35" i="11" l="1"/>
  <c r="AC35" i="11" s="1"/>
  <c r="AD35" i="11" s="1"/>
  <c r="AB77" i="6" l="1"/>
  <c r="AC77" i="8" l="1"/>
  <c r="AD77" i="8" s="1"/>
  <c r="AB77" i="8"/>
  <c r="AB76" i="8"/>
  <c r="AC76" i="8" s="1"/>
  <c r="AD76" i="8" s="1"/>
  <c r="AC75" i="8"/>
  <c r="AD75" i="8" s="1"/>
  <c r="AB75" i="8"/>
  <c r="AC74" i="8"/>
  <c r="AD74" i="8" s="1"/>
  <c r="AB74" i="8"/>
  <c r="AC73" i="8"/>
  <c r="AD73" i="8" s="1"/>
  <c r="AB73" i="8"/>
  <c r="AC72" i="8"/>
  <c r="AD72" i="8" s="1"/>
  <c r="AB72" i="8"/>
  <c r="AC71" i="8"/>
  <c r="AD71" i="8" s="1"/>
  <c r="AB71" i="8"/>
  <c r="AC70" i="8"/>
  <c r="AD70" i="8" s="1"/>
  <c r="AB70" i="8"/>
  <c r="AC69" i="8"/>
  <c r="AD69" i="8" s="1"/>
  <c r="AB69" i="8"/>
  <c r="AC68" i="8"/>
  <c r="AD68" i="8" s="1"/>
  <c r="AB68" i="8"/>
  <c r="AC67" i="8"/>
  <c r="AD67" i="8" s="1"/>
  <c r="AB67" i="8"/>
  <c r="AC66" i="8"/>
  <c r="AD66" i="8" s="1"/>
  <c r="AB66" i="8"/>
  <c r="AC65" i="8"/>
  <c r="AD65" i="8" s="1"/>
  <c r="AB65" i="8"/>
  <c r="AC64" i="8"/>
  <c r="AD64" i="8" s="1"/>
  <c r="AB64" i="8"/>
  <c r="AC63" i="8"/>
  <c r="AD63" i="8" s="1"/>
  <c r="AB63" i="8"/>
  <c r="AC62" i="8"/>
  <c r="AD62" i="8" s="1"/>
  <c r="AB62" i="8"/>
  <c r="AC61" i="8"/>
  <c r="AD61" i="8" s="1"/>
  <c r="AB61" i="8"/>
  <c r="AC55" i="8"/>
  <c r="AD55" i="8" s="1"/>
  <c r="AB55" i="8"/>
  <c r="AC54" i="8"/>
  <c r="AD54" i="8" s="1"/>
  <c r="AB54" i="8"/>
  <c r="AB53" i="8"/>
  <c r="K53" i="8"/>
  <c r="L53" i="8" s="1"/>
  <c r="AB52" i="8"/>
  <c r="J52" i="8"/>
  <c r="K52" i="8" s="1"/>
  <c r="AB51" i="8"/>
  <c r="J51" i="8"/>
  <c r="AB50" i="8"/>
  <c r="AC50" i="8" s="1"/>
  <c r="AD50" i="8" s="1"/>
  <c r="AB49" i="8"/>
  <c r="AC49" i="8" s="1"/>
  <c r="AD49" i="8" s="1"/>
  <c r="AB48" i="8"/>
  <c r="AC48" i="8" s="1"/>
  <c r="AD48" i="8" s="1"/>
  <c r="K48" i="8"/>
  <c r="AB47" i="8"/>
  <c r="AC47" i="8" s="1"/>
  <c r="AD47" i="8" s="1"/>
  <c r="K47" i="8"/>
  <c r="AC46" i="8"/>
  <c r="AD46" i="8" s="1"/>
  <c r="AB46" i="8"/>
  <c r="AC45" i="8"/>
  <c r="AD45" i="8" s="1"/>
  <c r="AB45" i="8"/>
  <c r="AC44" i="8"/>
  <c r="AD44" i="8" s="1"/>
  <c r="AB44" i="8"/>
  <c r="AC43" i="8"/>
  <c r="AD43" i="8" s="1"/>
  <c r="AB43" i="8"/>
  <c r="AC42" i="8"/>
  <c r="AD42" i="8" s="1"/>
  <c r="AB42" i="8"/>
  <c r="AC41" i="8"/>
  <c r="AD41" i="8" s="1"/>
  <c r="AB41" i="8"/>
  <c r="AC40" i="8"/>
  <c r="AD40" i="8" s="1"/>
  <c r="AB40" i="8"/>
  <c r="AC39" i="8"/>
  <c r="AD39" i="8" s="1"/>
  <c r="AB39" i="8"/>
  <c r="AB38" i="8"/>
  <c r="J38" i="8"/>
  <c r="K38" i="8" s="1"/>
  <c r="AB37" i="8"/>
  <c r="AC37" i="8" s="1"/>
  <c r="AD37" i="8" s="1"/>
  <c r="AB36" i="8"/>
  <c r="AC36" i="8" s="1"/>
  <c r="AD36" i="8" s="1"/>
  <c r="AB35" i="8"/>
  <c r="AC35" i="8" s="1"/>
  <c r="AD35" i="8" s="1"/>
  <c r="K35" i="8"/>
  <c r="L35" i="8" s="1"/>
  <c r="M35" i="8" s="1"/>
  <c r="AB34" i="8"/>
  <c r="J34" i="8"/>
  <c r="AB33" i="8"/>
  <c r="K33" i="8"/>
  <c r="L33" i="8" s="1"/>
  <c r="J33" i="8"/>
  <c r="AC32" i="8"/>
  <c r="AD32" i="8" s="1"/>
  <c r="AB32" i="8"/>
  <c r="L38" i="8" l="1"/>
  <c r="M38" i="8" s="1"/>
  <c r="M33" i="8"/>
  <c r="AC33" i="8" s="1"/>
  <c r="AD33" i="8" s="1"/>
  <c r="AC52" i="8"/>
  <c r="AD52" i="8" s="1"/>
  <c r="K51" i="8"/>
  <c r="L51" i="8" s="1"/>
  <c r="AC53" i="8"/>
  <c r="AD53" i="8" s="1"/>
  <c r="K34" i="8"/>
  <c r="AC38" i="8" l="1"/>
  <c r="AD38" i="8" s="1"/>
  <c r="M34" i="8"/>
  <c r="L34" i="8"/>
  <c r="AC51" i="8"/>
  <c r="AD51" i="8" s="1"/>
  <c r="AC34" i="8" l="1"/>
  <c r="AD34" i="8" s="1"/>
  <c r="AA76" i="7" l="1"/>
  <c r="AB76" i="7" s="1"/>
  <c r="AC76" i="7" s="1"/>
  <c r="AA75" i="7"/>
  <c r="AB75" i="7" s="1"/>
  <c r="AC75" i="7" s="1"/>
  <c r="AA74" i="7"/>
  <c r="AB74" i="7" s="1"/>
  <c r="AC74" i="7" s="1"/>
  <c r="AA73" i="7"/>
  <c r="AB73" i="7" s="1"/>
  <c r="AC73" i="7" s="1"/>
  <c r="AA72" i="7"/>
  <c r="AB72" i="7" s="1"/>
  <c r="AC72" i="7" s="1"/>
  <c r="AA71" i="7"/>
  <c r="AB71" i="7" s="1"/>
  <c r="AC71" i="7" s="1"/>
  <c r="T70" i="7"/>
  <c r="AA70" i="7" s="1"/>
  <c r="AB70" i="7" s="1"/>
  <c r="AC70" i="7" s="1"/>
  <c r="AA69" i="7"/>
  <c r="AB69" i="7" s="1"/>
  <c r="AC69" i="7" s="1"/>
  <c r="AA68" i="7"/>
  <c r="AB68" i="7" s="1"/>
  <c r="AC68" i="7" s="1"/>
  <c r="AA67" i="7"/>
  <c r="AB67" i="7" s="1"/>
  <c r="AC67" i="7" s="1"/>
  <c r="AA66" i="7"/>
  <c r="AB66" i="7" s="1"/>
  <c r="AC66" i="7" s="1"/>
  <c r="AA65" i="7"/>
  <c r="AB65" i="7" s="1"/>
  <c r="AC65" i="7" s="1"/>
  <c r="R65" i="7"/>
  <c r="AB64" i="7"/>
  <c r="AC64" i="7" s="1"/>
  <c r="AA64" i="7"/>
  <c r="AB63" i="7"/>
  <c r="AC63" i="7" s="1"/>
  <c r="AA63" i="7"/>
  <c r="AB62" i="7"/>
  <c r="AC62" i="7" s="1"/>
  <c r="AA62" i="7"/>
  <c r="AB61" i="7"/>
  <c r="AC61" i="7" s="1"/>
  <c r="AA61" i="7"/>
  <c r="AB60" i="7"/>
  <c r="AC60" i="7" s="1"/>
  <c r="AA60" i="7"/>
  <c r="AB54" i="7"/>
  <c r="AC54" i="7" s="1"/>
  <c r="AA54" i="7"/>
  <c r="AB53" i="7"/>
  <c r="AC53" i="7" s="1"/>
  <c r="AA53" i="7"/>
  <c r="AA52" i="7"/>
  <c r="K52" i="7"/>
  <c r="L52" i="7" s="1"/>
  <c r="AB52" i="7" s="1"/>
  <c r="AC52" i="7" s="1"/>
  <c r="AA51" i="7"/>
  <c r="J51" i="7"/>
  <c r="K51" i="7" s="1"/>
  <c r="AB51" i="7" s="1"/>
  <c r="AC51" i="7" s="1"/>
  <c r="AA50" i="7"/>
  <c r="J50" i="7"/>
  <c r="K50" i="7" s="1"/>
  <c r="AA49" i="7"/>
  <c r="AB49" i="7" s="1"/>
  <c r="AC49" i="7" s="1"/>
  <c r="AA48" i="7"/>
  <c r="AB48" i="7" s="1"/>
  <c r="AC48" i="7" s="1"/>
  <c r="AA47" i="7"/>
  <c r="K47" i="7"/>
  <c r="AB47" i="7" s="1"/>
  <c r="AC47" i="7" s="1"/>
  <c r="AA46" i="7"/>
  <c r="K46" i="7"/>
  <c r="AB46" i="7" s="1"/>
  <c r="AC46" i="7" s="1"/>
  <c r="AB44" i="7"/>
  <c r="AC44" i="7" s="1"/>
  <c r="AA44" i="7"/>
  <c r="AB43" i="7"/>
  <c r="AC43" i="7" s="1"/>
  <c r="AA43" i="7"/>
  <c r="AB42" i="7"/>
  <c r="AC42" i="7" s="1"/>
  <c r="AA42" i="7"/>
  <c r="AB41" i="7"/>
  <c r="AC41" i="7" s="1"/>
  <c r="AA41" i="7"/>
  <c r="AB40" i="7"/>
  <c r="AC40" i="7" s="1"/>
  <c r="AA40" i="7"/>
  <c r="AB39" i="7"/>
  <c r="AC39" i="7" s="1"/>
  <c r="AA39" i="7"/>
  <c r="AB38" i="7"/>
  <c r="AC38" i="7" s="1"/>
  <c r="AA38" i="7"/>
  <c r="AA37" i="7"/>
  <c r="J37" i="7"/>
  <c r="K37" i="7" s="1"/>
  <c r="AA36" i="7"/>
  <c r="AB36" i="7" s="1"/>
  <c r="AC36" i="7" s="1"/>
  <c r="AA35" i="7"/>
  <c r="AB35" i="7" s="1"/>
  <c r="AC35" i="7" s="1"/>
  <c r="AA34" i="7"/>
  <c r="K34" i="7"/>
  <c r="L34" i="7" s="1"/>
  <c r="AA33" i="7"/>
  <c r="J33" i="7"/>
  <c r="AA32" i="7"/>
  <c r="K32" i="7"/>
  <c r="J32" i="7"/>
  <c r="AB31" i="7"/>
  <c r="AC31" i="7" s="1"/>
  <c r="AA31" i="7"/>
  <c r="L37" i="7" l="1"/>
  <c r="M37" i="7" s="1"/>
  <c r="AB37" i="7" s="1"/>
  <c r="AC37" i="7" s="1"/>
  <c r="AB34" i="7"/>
  <c r="AC34" i="7" s="1"/>
  <c r="M34" i="7"/>
  <c r="M32" i="7"/>
  <c r="AB50" i="7"/>
  <c r="AC50" i="7" s="1"/>
  <c r="L50" i="7"/>
  <c r="L32" i="7"/>
  <c r="K33" i="7"/>
  <c r="L33" i="7" l="1"/>
  <c r="AB32" i="7"/>
  <c r="AC32" i="7" s="1"/>
  <c r="M33" i="7" l="1"/>
  <c r="AB33" i="7" s="1"/>
  <c r="AC33" i="7" s="1"/>
  <c r="AC45" i="6" l="1"/>
  <c r="AB46" i="6"/>
  <c r="AC46" i="6" s="1"/>
  <c r="AD46" i="6" s="1"/>
  <c r="AC77" i="6"/>
  <c r="AB76" i="6"/>
  <c r="AC76" i="6" s="1"/>
  <c r="AB75" i="6"/>
  <c r="AB74" i="6"/>
  <c r="AB73" i="6"/>
  <c r="AC73" i="6" s="1"/>
  <c r="AB72" i="6"/>
  <c r="AB71" i="6"/>
  <c r="AC71" i="6" s="1"/>
  <c r="AB70" i="6"/>
  <c r="AC70" i="6" s="1"/>
  <c r="AB69" i="6"/>
  <c r="AB68" i="6"/>
  <c r="AB67" i="6"/>
  <c r="AC67" i="6" s="1"/>
  <c r="AB66" i="6"/>
  <c r="AB65" i="6"/>
  <c r="AB64" i="6"/>
  <c r="AC64" i="6" s="1"/>
  <c r="AB63" i="6"/>
  <c r="AB62" i="6"/>
  <c r="AB61" i="6"/>
  <c r="AC61" i="6" s="1"/>
  <c r="AB55" i="6"/>
  <c r="AB54" i="6"/>
  <c r="AB53" i="6"/>
  <c r="K53" i="6"/>
  <c r="L53" i="6" s="1"/>
  <c r="AB52" i="6"/>
  <c r="J52" i="6"/>
  <c r="K52" i="6" s="1"/>
  <c r="AB51" i="6"/>
  <c r="J51" i="6"/>
  <c r="K51" i="6" s="1"/>
  <c r="L51" i="6" s="1"/>
  <c r="AB50" i="6"/>
  <c r="AC50" i="6" s="1"/>
  <c r="AB49" i="6"/>
  <c r="AC49" i="6" s="1"/>
  <c r="AB48" i="6"/>
  <c r="K48" i="6"/>
  <c r="AC48" i="6" s="1"/>
  <c r="AB47" i="6"/>
  <c r="K47" i="6"/>
  <c r="AB45" i="6"/>
  <c r="AB44" i="6"/>
  <c r="AC44" i="6" s="1"/>
  <c r="AB43" i="6"/>
  <c r="AC43" i="6" s="1"/>
  <c r="AB42" i="6"/>
  <c r="AB41" i="6"/>
  <c r="AB40" i="6"/>
  <c r="AC40" i="6" s="1"/>
  <c r="AB39" i="6"/>
  <c r="AC39" i="6" s="1"/>
  <c r="AB38" i="6"/>
  <c r="J38" i="6"/>
  <c r="K38" i="6" s="1"/>
  <c r="L38" i="6" s="1"/>
  <c r="AB37" i="6"/>
  <c r="AC37" i="6" s="1"/>
  <c r="AB36" i="6"/>
  <c r="AB35" i="6"/>
  <c r="K35" i="6"/>
  <c r="L35" i="6" s="1"/>
  <c r="M35" i="6" s="1"/>
  <c r="AB34" i="6"/>
  <c r="J34" i="6"/>
  <c r="K34" i="6" s="1"/>
  <c r="AB33" i="6"/>
  <c r="J33" i="6"/>
  <c r="AB32" i="6"/>
  <c r="AC32" i="6" s="1"/>
  <c r="AC47" i="6" l="1"/>
  <c r="AC51" i="6"/>
  <c r="AC53" i="6"/>
  <c r="AD53" i="6" s="1"/>
  <c r="AC35" i="6"/>
  <c r="AD35" i="6" s="1"/>
  <c r="AC52" i="6"/>
  <c r="AC66" i="6"/>
  <c r="AC65" i="6"/>
  <c r="AD65" i="6" s="1"/>
  <c r="AC75" i="6"/>
  <c r="AC69" i="6"/>
  <c r="AD69" i="6" s="1"/>
  <c r="AC63" i="6"/>
  <c r="AD63" i="6" s="1"/>
  <c r="AC72" i="6"/>
  <c r="AC74" i="6"/>
  <c r="AD74" i="6" s="1"/>
  <c r="AC68" i="6"/>
  <c r="AC62" i="6"/>
  <c r="AD71" i="6"/>
  <c r="AD49" i="6"/>
  <c r="AC41" i="6"/>
  <c r="AC54" i="6"/>
  <c r="AD54" i="6" s="1"/>
  <c r="AC55" i="6"/>
  <c r="AC42" i="6"/>
  <c r="AD42" i="6" s="1"/>
  <c r="AC36" i="6"/>
  <c r="AD77" i="6"/>
  <c r="AD64" i="6"/>
  <c r="AD70" i="6"/>
  <c r="AD76" i="6"/>
  <c r="AD67" i="6"/>
  <c r="AD73" i="6"/>
  <c r="AD61" i="6"/>
  <c r="AD39" i="6"/>
  <c r="AD45" i="6"/>
  <c r="AD37" i="6"/>
  <c r="AD43" i="6"/>
  <c r="AD44" i="6"/>
  <c r="AD40" i="6"/>
  <c r="AD47" i="6"/>
  <c r="AD50" i="6"/>
  <c r="AD32" i="6"/>
  <c r="AD48" i="6"/>
  <c r="L34" i="6"/>
  <c r="AD52" i="6"/>
  <c r="M38" i="6"/>
  <c r="AD51" i="6"/>
  <c r="K33" i="6"/>
  <c r="L33" i="6" s="1"/>
  <c r="M34" i="6" l="1"/>
  <c r="AC34" i="6"/>
  <c r="AD34" i="6" s="1"/>
  <c r="AC38" i="6"/>
  <c r="AD38" i="6" s="1"/>
  <c r="AD75" i="6"/>
  <c r="AD68" i="6"/>
  <c r="AD62" i="6"/>
  <c r="AD72" i="6"/>
  <c r="AD66" i="6"/>
  <c r="AD41" i="6"/>
  <c r="AD55" i="6"/>
  <c r="AD36" i="6"/>
  <c r="M33" i="6"/>
  <c r="AC33" i="6" l="1"/>
  <c r="AD3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tc={DD35355F-7FC5-4F71-AF2D-ED174F9049A9}</author>
    <author>tc={2A96530A-BD3F-4207-AFA5-EF5D3F6D69B4}</author>
    <author>tc={6EF1C3DF-E16A-48C2-A020-4531FEBC89B3}</author>
    <author>tc={E0882341-2EA2-4F43-BC6A-92523D695E21}</author>
    <author>tc={6316F24F-90B4-40A0-8093-B906EA99F5AF}</author>
    <author>tc={CB2661C2-3A06-470A-9960-5C6C1DB91A8E}</author>
    <author>tc={1E8D7826-BB8F-465A-A441-B09140812022}</author>
    <author>tc={3FE0347C-5E34-4C3C-A477-5C678BBD2C34}</author>
    <author>tc={06D07166-AC8F-4549-9C5D-126DF4F4C942}</author>
    <author>tc={FC51D8DB-B36C-4DA5-A730-76715A33942F}</author>
    <author>tc={99D41896-7DF6-4411-AF73-ED38CD2058F5}</author>
    <author>tc={5FBEE954-DBBA-4470-8B15-68C0D659EB53}</author>
  </authors>
  <commentList>
    <comment ref="E37" authorId="0" shapeId="0" xr:uid="{DD35355F-7FC5-4F71-AF2D-ED174F9049A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Meta presentada al Consejo Directivo Enero 2022</t>
      </text>
    </comment>
    <comment ref="I37" authorId="1" shapeId="0" xr:uid="{2A96530A-BD3F-4207-AFA5-EF5D3F6D69B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son 42</t>
      </text>
    </comment>
    <comment ref="J37" authorId="2" shapeId="0" xr:uid="{6EF1C3DF-E16A-48C2-A020-4531FEBC89B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son 27</t>
      </text>
    </comment>
    <comment ref="I50" authorId="3" shapeId="0" xr:uid="{E0882341-2EA2-4F43-BC6A-92523D695E2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el informe de gerencia para 2016 se entregaron 25</t>
      </text>
    </comment>
    <comment ref="J50" authorId="4" shapeId="0" xr:uid="{6316F24F-90B4-40A0-8093-B906EA99F5A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el informe de gerencia para 2017 son 103</t>
      </text>
    </comment>
    <comment ref="K50" authorId="5" shapeId="0" xr:uid="{CB2661C2-3A06-470A-9960-5C6C1DB91A8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2018 son 70</t>
      </text>
    </comment>
    <comment ref="L50" authorId="6" shapeId="0" xr:uid="{1E8D7826-BB8F-465A-A441-B0914081202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geencia para 2019 son 12</t>
      </text>
    </comment>
    <comment ref="I51" authorId="7" shapeId="0" xr:uid="{3FE0347C-5E34-4C3C-A477-5C678BBD2C3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2016 son 115</t>
      </text>
    </comment>
    <comment ref="J51" authorId="8" shapeId="0" xr:uid="{06D07166-AC8F-4549-9C5D-126DF4F4C94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2017 son 95</t>
      </text>
    </comment>
    <comment ref="K51" authorId="9" shapeId="0" xr:uid="{FC51D8DB-B36C-4DA5-A730-76715A33942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2018 son 34</t>
      </text>
    </comment>
    <comment ref="L51" authorId="10" shapeId="0" xr:uid="{99D41896-7DF6-4411-AF73-ED38CD2058F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2019 son 3</t>
      </text>
    </comment>
    <comment ref="K52" authorId="11" shapeId="0" xr:uid="{5FBEE954-DBBA-4470-8B15-68C0D659EB5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estas entregas corresponden a 2019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tc={EF4C1C68-4178-4662-866D-2F9C83B5C2D0}</author>
    <author>tc={7A953409-2B71-4BA0-9B07-BE723414BE47}</author>
    <author>tc={3C8B40C7-48CF-448C-8BF5-06EE7A78AE22}</author>
    <author>tc={3EA813AE-4381-4A9B-AD1A-14080F6C9713}</author>
    <author>tc={7109A98B-061F-4761-9CAA-5BF3525BEB2A}</author>
    <author>tc={54D79046-CBE1-49E8-BE06-1675526F7E50}</author>
    <author>tc={914ACA96-65B6-4172-9C38-798F3BF4E3F3}</author>
    <author>tc={DC511065-993D-4783-8BAF-8C1886A5AAE5}</author>
    <author>tc={486D9798-341C-4A04-BBF8-A3BC911B038D}</author>
    <author>tc={BA79290A-C9D5-4BE3-9A31-B0336E5D66B6}</author>
    <author>tc={F12EF3C2-9F6D-4175-9BEA-B39BBF526658}</author>
    <author>tc={69423C7A-4B11-4BBD-9239-CFF8E09705C5}</author>
  </authors>
  <commentList>
    <comment ref="E38" authorId="0" shapeId="0" xr:uid="{EF4C1C68-4178-4662-866D-2F9C83B5C2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Meta presentada al Consejo Directivo Enero 2022</t>
      </text>
    </comment>
    <comment ref="I38" authorId="1" shapeId="0" xr:uid="{7A953409-2B71-4BA0-9B07-BE723414BE4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son 42</t>
      </text>
    </comment>
    <comment ref="J38" authorId="2" shapeId="0" xr:uid="{3C8B40C7-48CF-448C-8BF5-06EE7A78AE2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son 27</t>
      </text>
    </comment>
    <comment ref="I51" authorId="3" shapeId="0" xr:uid="{3EA813AE-4381-4A9B-AD1A-14080F6C971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el informe de gerencia para 2016 se entregaron 25</t>
      </text>
    </comment>
    <comment ref="J51" authorId="4" shapeId="0" xr:uid="{7109A98B-061F-4761-9CAA-5BF3525BEB2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el informe de gerencia para 2017 son 103</t>
      </text>
    </comment>
    <comment ref="K51" authorId="5" shapeId="0" xr:uid="{54D79046-CBE1-49E8-BE06-1675526F7E5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2018 son 70</t>
      </text>
    </comment>
    <comment ref="L51" authorId="6" shapeId="0" xr:uid="{914ACA96-65B6-4172-9C38-798F3BF4E3F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geencia para 2019 son 12</t>
      </text>
    </comment>
    <comment ref="I52" authorId="7" shapeId="0" xr:uid="{DC511065-993D-4783-8BAF-8C1886A5AAE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2016 son 115</t>
      </text>
    </comment>
    <comment ref="J52" authorId="8" shapeId="0" xr:uid="{486D9798-341C-4A04-BBF8-A3BC911B038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2017 son 95</t>
      </text>
    </comment>
    <comment ref="K52" authorId="9" shapeId="0" xr:uid="{BA79290A-C9D5-4BE3-9A31-B0336E5D66B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2018 son 34</t>
      </text>
    </comment>
    <comment ref="L52" authorId="10" shapeId="0" xr:uid="{F12EF3C2-9F6D-4175-9BEA-B39BBF52665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2019 son 3</t>
      </text>
    </comment>
    <comment ref="K53" authorId="11" shapeId="0" xr:uid="{69423C7A-4B11-4BBD-9239-CFF8E09705C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estas entregas corresponden a 2019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tc={C3F3E3FC-8D86-459B-A975-104B35F65A69}</author>
    <author>tc={36A1ECF5-5F54-4453-A244-18F59C1C0E36}</author>
    <author>tc={E717B550-46AF-46F0-B220-B6AB7F03A324}</author>
    <author>tc={E0286825-568F-4AA8-ADBB-038967F797AE}</author>
    <author>tc={39BD9C14-9961-43E8-95C3-0F14501D9F15}</author>
    <author>tc={8411A765-0B38-4F50-92C3-38F8959423F6}</author>
    <author>tc={A2941EE5-AC05-418D-AE89-32BACEC62D60}</author>
    <author>tc={B89DE47C-813C-45A8-B582-B13B1B1F1BEE}</author>
    <author>tc={E7B8CB82-9AF9-4602-A27A-C04B8641DE15}</author>
    <author>tc={8AD88D95-60E4-4E93-A654-83C503DE7BBB}</author>
    <author>tc={0180B56B-75A3-4A37-8D45-B4CE5BC91170}</author>
    <author>tc={363F33E0-ED42-4681-BC6E-8A3E05C69E5D}</author>
  </authors>
  <commentList>
    <comment ref="E38" authorId="0" shapeId="0" xr:uid="{C3F3E3FC-8D86-459B-A975-104B35F65A6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Meta presentada al Consejo Directivo Enero 2022</t>
      </text>
    </comment>
    <comment ref="I38" authorId="1" shapeId="0" xr:uid="{36A1ECF5-5F54-4453-A244-18F59C1C0E3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son 42</t>
      </text>
    </comment>
    <comment ref="J38" authorId="2" shapeId="0" xr:uid="{E717B550-46AF-46F0-B220-B6AB7F03A32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son 27</t>
      </text>
    </comment>
    <comment ref="I51" authorId="3" shapeId="0" xr:uid="{E0286825-568F-4AA8-ADBB-038967F797A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el informe de gerencia para 2016 se entregaron 25</t>
      </text>
    </comment>
    <comment ref="J51" authorId="4" shapeId="0" xr:uid="{39BD9C14-9961-43E8-95C3-0F14501D9F1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el informe de gerencia para 2017 son 103</t>
      </text>
    </comment>
    <comment ref="K51" authorId="5" shapeId="0" xr:uid="{8411A765-0B38-4F50-92C3-38F8959423F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2018 son 70</t>
      </text>
    </comment>
    <comment ref="L51" authorId="6" shapeId="0" xr:uid="{A2941EE5-AC05-418D-AE89-32BACEC62D6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geencia para 2019 son 12</t>
      </text>
    </comment>
    <comment ref="I52" authorId="7" shapeId="0" xr:uid="{B89DE47C-813C-45A8-B582-B13B1B1F1BE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2016 son 115</t>
      </text>
    </comment>
    <comment ref="J52" authorId="8" shapeId="0" xr:uid="{E7B8CB82-9AF9-4602-A27A-C04B8641DE1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2017 son 95</t>
      </text>
    </comment>
    <comment ref="K52" authorId="9" shapeId="0" xr:uid="{8AD88D95-60E4-4E93-A654-83C503DE7BB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2018 son 34</t>
      </text>
    </comment>
    <comment ref="L52" authorId="10" shapeId="0" xr:uid="{0180B56B-75A3-4A37-8D45-B4CE5BC9117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2019 son 3</t>
      </text>
    </comment>
    <comment ref="K53" authorId="11" shapeId="0" xr:uid="{363F33E0-ED42-4681-BC6E-8A3E05C69E5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estas entregas corresponden a 2019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tc={A4A88EEE-E0A9-460F-A520-9C6FC9DCCAFB}</author>
    <author>tc={E06BE8E9-61EA-49AA-B1A4-D24FAB3BEDBF}</author>
    <author>tc={A25D8AEF-146A-4EDE-A172-4E4466AC2A2A}</author>
    <author>tc={F2AF7DF6-ACE3-4BD9-9558-E5C54C6FB3C1}</author>
    <author>tc={1D55C388-4535-4247-88CF-78379394D7EE}</author>
    <author>tc={F6183F2E-4812-4C69-BDFD-6FF28B764E5F}</author>
    <author>tc={40434D79-12D5-437A-B175-61B7DBC2CEBC}</author>
    <author>tc={4C666660-1634-4DAE-B973-E49E00B1C79F}</author>
    <author>tc={0CF27B50-89E3-4560-A56D-7C13D023EC06}</author>
    <author>tc={08E775B2-9632-4C68-A3C2-DBF9DEB888F8}</author>
    <author>tc={09893888-DC61-4130-AAD8-F7D009117DCD}</author>
    <author>tc={4FDB3695-3A0B-49EC-A411-29401CCD8839}</author>
  </authors>
  <commentList>
    <comment ref="E39" authorId="0" shapeId="0" xr:uid="{A4A88EEE-E0A9-460F-A520-9C6FC9DCCAF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Meta presentada al Consejo Directivo Enero 2022</t>
      </text>
    </comment>
    <comment ref="I39" authorId="1" shapeId="0" xr:uid="{E06BE8E9-61EA-49AA-B1A4-D24FAB3BEDB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son 42</t>
      </text>
    </comment>
    <comment ref="J39" authorId="2" shapeId="0" xr:uid="{A25D8AEF-146A-4EDE-A172-4E4466AC2A2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son 27</t>
      </text>
    </comment>
    <comment ref="I52" authorId="3" shapeId="0" xr:uid="{F2AF7DF6-ACE3-4BD9-9558-E5C54C6FB3C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el informe de gerencia para 2016 se entregaron 25</t>
      </text>
    </comment>
    <comment ref="J52" authorId="4" shapeId="0" xr:uid="{1D55C388-4535-4247-88CF-78379394D7E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el informe de gerencia para 2017 son 103</t>
      </text>
    </comment>
    <comment ref="K52" authorId="5" shapeId="0" xr:uid="{F6183F2E-4812-4C69-BDFD-6FF28B764E5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2018 son 70</t>
      </text>
    </comment>
    <comment ref="L52" authorId="6" shapeId="0" xr:uid="{40434D79-12D5-437A-B175-61B7DBC2CEB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geencia para 2019 son 12</t>
      </text>
    </comment>
    <comment ref="I53" authorId="7" shapeId="0" xr:uid="{4C666660-1634-4DAE-B973-E49E00B1C79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2016 son 115</t>
      </text>
    </comment>
    <comment ref="J53" authorId="8" shapeId="0" xr:uid="{0CF27B50-89E3-4560-A56D-7C13D023EC0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2017 son 95</t>
      </text>
    </comment>
    <comment ref="K53" authorId="9" shapeId="0" xr:uid="{08E775B2-9632-4C68-A3C2-DBF9DEB888F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2018 son 34</t>
      </text>
    </comment>
    <comment ref="L53" authorId="10" shapeId="0" xr:uid="{09893888-DC61-4130-AAD8-F7D009117DC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2019 son 3</t>
      </text>
    </comment>
    <comment ref="K54" authorId="11" shapeId="0" xr:uid="{4FDB3695-3A0B-49EC-A411-29401CCD883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estas entregas corresponden a 2019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tc={76ED1C2F-F3E6-4F84-8628-2FB5A6D10A01}</author>
    <author>tc={78DA465E-33C7-47B2-8400-35C59D71AD78}</author>
    <author>tc={E57B0DE9-E862-44B4-8B80-58F6BF3DE916}</author>
    <author>tc={D54E8E0C-304F-4520-885D-384A3F8C8103}</author>
    <author>tc={2D52D2B5-E7C5-48B5-92AD-2C90F82D4090}</author>
    <author>tc={89FA4362-82B2-4CDA-9507-75562A9A3510}</author>
    <author>tc={3C89BFE9-B198-4A96-9D24-7D7B642768AB}</author>
    <author>tc={EE3C602E-D4AF-4D3A-82BC-D4DB3DB12F3F}</author>
    <author>tc={4CB4C774-569C-4D00-B8C5-2E9B34DB36A2}</author>
    <author>tc={F7DE84C7-4BE3-43C5-BD3A-BB12BC62BF0C}</author>
    <author>tc={7EC811B3-0AD5-4502-9C6D-EDD4139081B3}</author>
    <author>tc={01C2A893-FF54-4937-A4B8-9B5C0760C7F4}</author>
  </authors>
  <commentList>
    <comment ref="E39" authorId="0" shapeId="0" xr:uid="{76ED1C2F-F3E6-4F84-8628-2FB5A6D10A0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Meta presentada al Consejo Directivo Enero 2022</t>
      </text>
    </comment>
    <comment ref="I39" authorId="1" shapeId="0" xr:uid="{78DA465E-33C7-47B2-8400-35C59D71AD7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son 42</t>
      </text>
    </comment>
    <comment ref="J39" authorId="2" shapeId="0" xr:uid="{E57B0DE9-E862-44B4-8B80-58F6BF3DE91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son 27</t>
      </text>
    </comment>
    <comment ref="I52" authorId="3" shapeId="0" xr:uid="{D54E8E0C-304F-4520-885D-384A3F8C8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el informe de gerencia para 2016 se entregaron 25</t>
      </text>
    </comment>
    <comment ref="J52" authorId="4" shapeId="0" xr:uid="{2D52D2B5-E7C5-48B5-92AD-2C90F82D409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el informe de gerencia para 2017 son 103</t>
      </text>
    </comment>
    <comment ref="K52" authorId="5" shapeId="0" xr:uid="{89FA4362-82B2-4CDA-9507-75562A9A351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2018 son 70</t>
      </text>
    </comment>
    <comment ref="L52" authorId="6" shapeId="0" xr:uid="{3C89BFE9-B198-4A96-9D24-7D7B642768A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geencia para 2019 son 12</t>
      </text>
    </comment>
    <comment ref="I53" authorId="7" shapeId="0" xr:uid="{EE3C602E-D4AF-4D3A-82BC-D4DB3DB12F3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2016 son 115</t>
      </text>
    </comment>
    <comment ref="J53" authorId="8" shapeId="0" xr:uid="{4CB4C774-569C-4D00-B8C5-2E9B34DB36A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2017 son 95</t>
      </text>
    </comment>
    <comment ref="K53" authorId="9" shapeId="0" xr:uid="{F7DE84C7-4BE3-43C5-BD3A-BB12BC62BF0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2018 son 34</t>
      </text>
    </comment>
    <comment ref="L53" authorId="10" shapeId="0" xr:uid="{7EC811B3-0AD5-4502-9C6D-EDD4139081B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2019 son 3</t>
      </text>
    </comment>
    <comment ref="K54" authorId="11" shapeId="0" xr:uid="{01C2A893-FF54-4937-A4B8-9B5C0760C7F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estas entregas corresponden a 2019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tc={E3802CA2-A7DC-4B75-BC74-C6901A9D2E8D}</author>
    <author>tc={60B33879-B27A-4B82-97C1-9A5AFA136B25}</author>
    <author>tc={E9103577-4F27-42AB-8D24-AA783839BF3C}</author>
    <author>tc={B5BFD069-BE0F-48DD-AD7F-6CABD3F06015}</author>
    <author>tc={B5EA9321-D1AC-45D4-AFFA-E08770F2D41B}</author>
    <author>tc={CFC14E3B-B586-4912-A2F6-844BF956A121}</author>
    <author>tc={A7D30039-9D3F-40EC-AD8F-26BF8B30F7B9}</author>
    <author>tc={9A2126DB-E6D4-49C3-9A9B-D0D6EC38F18A}</author>
    <author>tc={EEB3164B-4088-4363-ADB4-A5E7C8392902}</author>
    <author>tc={73854390-B2CB-4C35-A7BB-61B6E3797A16}</author>
    <author>tc={97CE0801-67AD-4546-99C4-869482994BCE}</author>
    <author>tc={FB662BC9-75F8-4A75-983E-E56841EB8CB5}</author>
  </authors>
  <commentList>
    <comment ref="E40" authorId="0" shapeId="0" xr:uid="{E3802CA2-A7DC-4B75-BC74-C6901A9D2E8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Meta presentada al Consejo Directivo Enero 2022</t>
      </text>
    </comment>
    <comment ref="I40" authorId="1" shapeId="0" xr:uid="{60B33879-B27A-4B82-97C1-9A5AFA136B2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son 42</t>
      </text>
    </comment>
    <comment ref="J40" authorId="2" shapeId="0" xr:uid="{E9103577-4F27-42AB-8D24-AA783839BF3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son 27</t>
      </text>
    </comment>
    <comment ref="I53" authorId="3" shapeId="0" xr:uid="{B5BFD069-BE0F-48DD-AD7F-6CABD3F0601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el informe de gerencia para 2016 se entregaron 25</t>
      </text>
    </comment>
    <comment ref="J53" authorId="4" shapeId="0" xr:uid="{B5EA9321-D1AC-45D4-AFFA-E08770F2D41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el informe de gerencia para 2017 son 103</t>
      </text>
    </comment>
    <comment ref="K53" authorId="5" shapeId="0" xr:uid="{CFC14E3B-B586-4912-A2F6-844BF956A12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2018 son 70</t>
      </text>
    </comment>
    <comment ref="L53" authorId="6" shapeId="0" xr:uid="{A7D30039-9D3F-40EC-AD8F-26BF8B30F7B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geencia para 2019 son 12</t>
      </text>
    </comment>
    <comment ref="I54" authorId="7" shapeId="0" xr:uid="{9A2126DB-E6D4-49C3-9A9B-D0D6EC38F18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2016 son 115</t>
      </text>
    </comment>
    <comment ref="J54" authorId="8" shapeId="0" xr:uid="{EEB3164B-4088-4363-ADB4-A5E7C839290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2017 son 95</t>
      </text>
    </comment>
    <comment ref="K54" authorId="9" shapeId="0" xr:uid="{73854390-B2CB-4C35-A7BB-61B6E3797A1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2018 son 34</t>
      </text>
    </comment>
    <comment ref="L54" authorId="10" shapeId="0" xr:uid="{97CE0801-67AD-4546-99C4-869482994BC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2019 son 3</t>
      </text>
    </comment>
    <comment ref="K55" authorId="11" shapeId="0" xr:uid="{FB662BC9-75F8-4A75-983E-E56841EB8CB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estas entregas corresponden a 2019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serje</author>
    <author>tc={50F82D31-0407-4E49-BBA4-5C83DACB365E}</author>
    <author>tc={C450D214-6821-402F-97D3-1D6D804B4F3C}</author>
    <author>tc={FD761988-AC4E-4736-9257-8B537E5C0D15}</author>
    <author>tc={CFB84602-78A9-4626-9A11-38AF3E02EA87}</author>
    <author>tc={0157C3F6-3AB1-4D26-8065-F0CDE9103292}</author>
    <author>tc={3BABFC6C-885E-4921-8692-80C0353FBEC7}</author>
    <author>tc={54CAA0D9-E512-4AB0-82AC-6B77A36B8904}</author>
    <author>tc={D84FF9CD-D907-47B2-A335-FAD4FBBC3BA7}</author>
    <author>tc={398D272F-AAE5-4ECA-9EA7-985C7D6B91E6}</author>
    <author>tc={483B7941-735F-422E-B3A2-A5189627C237}</author>
    <author>tc={9D7F4EB1-148F-4B1E-97A6-F991C612E25E}</author>
    <author>tc={77E8771B-8978-4BAB-84EA-1FFD39A68386}</author>
  </authors>
  <commentList>
    <comment ref="V39" authorId="0" shapeId="0" xr:uid="{AA5E028B-DA36-4198-8E75-D00F9E3D5B4B}">
      <text>
        <r>
          <rPr>
            <b/>
            <sz val="9"/>
            <color indexed="81"/>
            <rFont val="Tahoma"/>
            <charset val="1"/>
          </rPr>
          <t>Se precesia dato de acuerdo con el reporte del plan de acción</t>
        </r>
      </text>
    </comment>
    <comment ref="E41" authorId="1" shapeId="0" xr:uid="{50F82D31-0407-4E49-BBA4-5C83DACB365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Meta presentada al Consejo Directivo Enero 2022</t>
      </text>
    </comment>
    <comment ref="I41" authorId="2" shapeId="0" xr:uid="{C450D214-6821-402F-97D3-1D6D804B4F3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son 42</t>
      </text>
    </comment>
    <comment ref="J41" authorId="3" shapeId="0" xr:uid="{FD761988-AC4E-4736-9257-8B537E5C0D1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son 27</t>
      </text>
    </comment>
    <comment ref="I54" authorId="4" shapeId="0" xr:uid="{CFB84602-78A9-4626-9A11-38AF3E02EA8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el informe de gerencia para 2016 se entregaron 25</t>
      </text>
    </comment>
    <comment ref="J54" authorId="5" shapeId="0" xr:uid="{0157C3F6-3AB1-4D26-8065-F0CDE910329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el informe de gerencia para 2017 son 103</t>
      </text>
    </comment>
    <comment ref="K54" authorId="6" shapeId="0" xr:uid="{3BABFC6C-885E-4921-8692-80C0353FBEC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2018 son 70</t>
      </text>
    </comment>
    <comment ref="L54" authorId="7" shapeId="0" xr:uid="{54CAA0D9-E512-4AB0-82AC-6B77A36B890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geencia para 2019 son 12</t>
      </text>
    </comment>
    <comment ref="I55" authorId="8" shapeId="0" xr:uid="{D84FF9CD-D907-47B2-A335-FAD4FBBC3BA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2016 son 115</t>
      </text>
    </comment>
    <comment ref="J55" authorId="9" shapeId="0" xr:uid="{398D272F-AAE5-4ECA-9EA7-985C7D6B91E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2017 son 95</t>
      </text>
    </comment>
    <comment ref="K55" authorId="10" shapeId="0" xr:uid="{483B7941-735F-422E-B3A2-A5189627C23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2018 son 34</t>
      </text>
    </comment>
    <comment ref="L55" authorId="11" shapeId="0" xr:uid="{9D7F4EB1-148F-4B1E-97A6-F991C612E25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2019 son 3</t>
      </text>
    </comment>
    <comment ref="K56" authorId="12" shapeId="0" xr:uid="{77E8771B-8978-4BAB-84EA-1FFD39A6838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estas entregas corresponden a 2019</t>
      </text>
    </comment>
    <comment ref="Q68" authorId="0" shapeId="0" xr:uid="{2118EB0C-9705-4ECB-A2FD-1A6B2ED8BDA3}">
      <text>
        <r>
          <rPr>
            <b/>
            <sz val="9"/>
            <color indexed="81"/>
            <rFont val="Tahoma"/>
            <family val="2"/>
          </rPr>
          <t>Se precisa dato de acuerdo con el reporte de plan de acción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tc={70DC6E48-96A1-40F4-BF66-0E34735F1FFF}</author>
    <author>tc={2ECF4FF6-BA10-4476-9CBF-5208AC59365D}</author>
    <author>tc={E982E9C0-A1D0-4950-A5AA-7C791CFE0602}</author>
    <author>tc={27EFE820-A11B-445D-9BC8-1BC1768D5A06}</author>
    <author>tc={3BEF2163-5C4E-459B-BF0C-C2E7A2422EF8}</author>
    <author>tc={4102ED8A-CD95-41AE-95DE-030188D254DD}</author>
    <author>tc={12A4B760-E83C-4186-93CA-9E783C987ADB}</author>
    <author>tc={82C70278-0D1C-40D9-A5A8-C7CB50FB840D}</author>
    <author>tc={2F9E598C-59C2-480C-BACB-A069B9259EEA}</author>
    <author>tc={CF0669BD-2994-4DE9-9E44-26CBCA89EA43}</author>
    <author>tc={7270A968-0819-483A-8810-A9E898AFEA89}</author>
    <author>tc={D8A23A8A-772B-4552-B6AA-F8A229B0F3C2}</author>
  </authors>
  <commentList>
    <comment ref="E38" authorId="0" shapeId="0" xr:uid="{70DC6E48-96A1-40F4-BF66-0E34735F1FF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Meta presentada al Consejo Directivo Enero 2022</t>
      </text>
    </comment>
    <comment ref="I38" authorId="1" shapeId="0" xr:uid="{2ECF4FF6-BA10-4476-9CBF-5208AC59365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son 42</t>
      </text>
    </comment>
    <comment ref="J38" authorId="2" shapeId="0" xr:uid="{E982E9C0-A1D0-4950-A5AA-7C791CFE060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son 27</t>
      </text>
    </comment>
    <comment ref="I51" authorId="3" shapeId="0" xr:uid="{27EFE820-A11B-445D-9BC8-1BC1768D5A0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el informe de gerencia para 2016 se entregaron 25</t>
      </text>
    </comment>
    <comment ref="J51" authorId="4" shapeId="0" xr:uid="{3BEF2163-5C4E-459B-BF0C-C2E7A2422EF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el informe de gerencia para 2017 son 103</t>
      </text>
    </comment>
    <comment ref="K51" authorId="5" shapeId="0" xr:uid="{4102ED8A-CD95-41AE-95DE-030188D254D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2018 son 70</t>
      </text>
    </comment>
    <comment ref="L51" authorId="6" shapeId="0" xr:uid="{12A4B760-E83C-4186-93CA-9E783C987AD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geencia para 2019 son 12</t>
      </text>
    </comment>
    <comment ref="I52" authorId="7" shapeId="0" xr:uid="{82C70278-0D1C-40D9-A5A8-C7CB50FB840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2016 son 115</t>
      </text>
    </comment>
    <comment ref="J52" authorId="8" shapeId="0" xr:uid="{2F9E598C-59C2-480C-BACB-A069B9259EE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2017 son 95</t>
      </text>
    </comment>
    <comment ref="K52" authorId="9" shapeId="0" xr:uid="{CF0669BD-2994-4DE9-9E44-26CBCA89EA4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2018 son 34</t>
      </text>
    </comment>
    <comment ref="L52" authorId="10" shapeId="0" xr:uid="{7270A968-0819-483A-8810-A9E898AFEA8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para 2019 son 3</t>
      </text>
    </comment>
    <comment ref="K53" authorId="11" shapeId="0" xr:uid="{D8A23A8A-772B-4552-B6AA-F8A229B0F3C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con la base de gerencia estas entregas corresponden a 2019</t>
      </text>
    </comment>
  </commentList>
</comments>
</file>

<file path=xl/sharedStrings.xml><?xml version="1.0" encoding="utf-8"?>
<sst xmlns="http://schemas.openxmlformats.org/spreadsheetml/2006/main" count="1059" uniqueCount="187">
  <si>
    <t>Sector</t>
  </si>
  <si>
    <t>Producto</t>
  </si>
  <si>
    <t>Descripción del Producto</t>
  </si>
  <si>
    <t>Vivienda</t>
  </si>
  <si>
    <t>Soluciones de vivienda*</t>
  </si>
  <si>
    <t xml:space="preserve">Agua y Saneamiento Básico </t>
  </si>
  <si>
    <t>Sistemas de Acueducto</t>
  </si>
  <si>
    <t>Sistemas de Alcantarillado</t>
  </si>
  <si>
    <t>Rehabilitación y adecuación de redes de alcantarillado afectados por el fenómeno de La Niña 2010 - 2011</t>
  </si>
  <si>
    <t>Salud</t>
  </si>
  <si>
    <t>IPS</t>
  </si>
  <si>
    <t>Transporte</t>
  </si>
  <si>
    <t>Sitios críticos</t>
  </si>
  <si>
    <t>Reconstrucción y adecuación de tramos de vía afectados por el fenómeno de La Niña 2010 - 2011</t>
  </si>
  <si>
    <t>Estructuraciones integrales</t>
  </si>
  <si>
    <t>Educación</t>
  </si>
  <si>
    <t>Instituciones educativas</t>
  </si>
  <si>
    <t>Reactivación económica</t>
  </si>
  <si>
    <t>Alianzas productivas apoyadas</t>
  </si>
  <si>
    <t>Apoyo a organizaciones de pequeños ´productores vinculados a un sistema productivo con un acuerdo comercial para su producción quienes vieron su actividad económica por el fenómeno de La Niña 2010 - 2011</t>
  </si>
  <si>
    <t xml:space="preserve">Oportunidades rurales </t>
  </si>
  <si>
    <t>Apoyo a Organizaciones  de pequeños productores vinculados a un negocio rural, cuya actividad económica se vio afectada por el fenómeno de La Niña 2010 - 2011</t>
  </si>
  <si>
    <t>Distritos de adecuación de tierras (Estudios de factibilidad)</t>
  </si>
  <si>
    <t>El objeto del proyecto consiste en la elaboración de los estudios de factibilidad de cuatro distritos de adecuación de tierras</t>
  </si>
  <si>
    <t xml:space="preserve">Proyectos reactivar </t>
  </si>
  <si>
    <t>Estructurar y poner en ejecución proyectos regionales de Reactivación Económica, para grupos asociativos de pequeños productores o propenderá por su asociación, estos grupos de personas vieron afectada su actividad económica por el fenómeno de La Niña 2010 - 2011</t>
  </si>
  <si>
    <t>Sistemas de producción adaptadas al cambio climático identificados</t>
  </si>
  <si>
    <t>Sistemas de producción adaptadas al cambio climático entregados</t>
  </si>
  <si>
    <t>Acompañamiento Proyectos Reactivar urbanos o mixtos entregado</t>
  </si>
  <si>
    <t>Medio ambiente</t>
  </si>
  <si>
    <t>Estaciones hidrometeorológicas nuevas</t>
  </si>
  <si>
    <t>Estaciones hidrometeorológicas repotenciadas</t>
  </si>
  <si>
    <t>Hectáreas recuperadas / reforestadas</t>
  </si>
  <si>
    <t>Macroproyecto</t>
  </si>
  <si>
    <t>Gramalote</t>
  </si>
  <si>
    <t>Canal del Dique</t>
  </si>
  <si>
    <t>Jarillón de Cali</t>
  </si>
  <si>
    <t>La Mojana</t>
  </si>
  <si>
    <t>Rio Fonce</t>
  </si>
  <si>
    <t>Metros Lineales de Dique *</t>
  </si>
  <si>
    <t>Protección Centros Poblados y Tramos Viales</t>
  </si>
  <si>
    <t>Familias, Beneficiadas con Iniciativas Productivas</t>
  </si>
  <si>
    <t>Personas Formadas en Gestión del Riesgo</t>
  </si>
  <si>
    <t>Viviendas</t>
  </si>
  <si>
    <t>Acueducto y Saneamiento Básico</t>
  </si>
  <si>
    <t>Reforzamiento de Jarillón (Kms)</t>
  </si>
  <si>
    <t>Soluciones de Vivienda</t>
  </si>
  <si>
    <t>Infraestructura Vital PTAP</t>
  </si>
  <si>
    <t>Estructuración Integral para los proyectos de corredores viales afectados por los eventos derivados del Fenómeno de La Niña 2010-2011</t>
  </si>
  <si>
    <t xml:space="preserve">Protección de 10 centros poblados, 2 tramos viales y un (1) punto crítico con 52.506 metros lineales de dique en los departamentos de Atlántico y Bolívar. </t>
  </si>
  <si>
    <t>Realizar aporte y/o acompañamiento a familias para iniciativas productivas en el corregimiento de Gambote, Departamento de Bolívar.</t>
  </si>
  <si>
    <t xml:space="preserve">Formación en gestión del riesgo a personas del área de influencia del macroproyecto de Canal del dique. </t>
  </si>
  <si>
    <t>Construcción de 8,8 Km + puentes vehiculares</t>
  </si>
  <si>
    <t>Diseño, Construcción y Entrega viviendas para la población del municipio de Gramalote  segmentada en 3 Tipologías: Tipo 1 - de una planta y 69,03 m2, Tipo 2 - de 2 plantas y 73,29 m2, Tipo 5 - de 1 planta y 77,41 m2, Tipo 6 - de 3 plantas y 73,01 m2</t>
  </si>
  <si>
    <t>Diseño, construcción y entrega del realce y reforzamiento de jarillones y obras de protección de orillas</t>
  </si>
  <si>
    <t>Entrega de soluciones de vivienda en el marco del componente de Reducción de la Vulnerabilidad Física y Social frente a la Amenaza por Inundación - Oferta de vivienda</t>
  </si>
  <si>
    <t>POMCA actualizados</t>
  </si>
  <si>
    <t>POMCA formulados</t>
  </si>
  <si>
    <t>Insumos para la delimitación de páramos</t>
  </si>
  <si>
    <t>Insumos para la delimitación de ecosistemas estratégicos (páramos) en las cuencas priorizadas para su protección y para la regulación hídrica como medida de prevención del riesgo</t>
  </si>
  <si>
    <t>Insumos para la delimitación de humedales pilotos</t>
  </si>
  <si>
    <t>Insumos para la delimitación de ecosistemas estratégicos (humedales pilotos) en las cuencas priorizadas para su protección y para la regulación hídrica como medida de prevención del riesgo</t>
  </si>
  <si>
    <t>Radares Meteorológicos</t>
  </si>
  <si>
    <t>Instalación y puesta en funcionamiento de Radares meteorológicos de apoyo al sistema de alertas tempranas del país como medida de reducción del riesgo en las cuencas priorizadas</t>
  </si>
  <si>
    <t>Herramienta de información entregada</t>
  </si>
  <si>
    <t>Diseño e implementación de una herramienta de información para la toma de decisiones en materia de ordenamiento ambiental del territorio</t>
  </si>
  <si>
    <t>Recuperar, rehabilitar y proteger 11.000 hectáreas en zonas prioritarias para la regulación y recarga hídrica, que contribuyan a prevenir y mitigar inundaciones, deslizamientos y avalanchas en territorios afectados por el fenómeno de la Niña 2010-2011</t>
  </si>
  <si>
    <t>AVANCE EN EL CUMPLIMIENTO DE LA POLITICA Y MISION DEL FONDO ADAPTACION</t>
  </si>
  <si>
    <t>AVANCE EN EL CUMPLIMIENTO DE LA POLITICA Y MISION DEL FONDO ADAPTACION - SECTORES</t>
  </si>
  <si>
    <t>AVANCE EN EL CUMPLIMIENTO DE LA POLITICA Y MISION DEL FONDO ADAPTACION - MACROPYOECTOS Y PROYECTO</t>
  </si>
  <si>
    <t>Año</t>
  </si>
  <si>
    <t xml:space="preserve">Porcentaje (%) Ejecutado </t>
  </si>
  <si>
    <t>Diseño y Construcción del sistema de acueducto incluyendo PTAR - PTAP, Desarenador, Captador, línea de conducción.</t>
  </si>
  <si>
    <t>Construcción de bordillos de vía, Construcción de muros de contención, Construcción de canal escalonado con tanque amortiguador, Construcción Estructura de Descole Sumidero Transversal.</t>
  </si>
  <si>
    <t>AVANCE PONDERADO FONDO ADAPTACION</t>
  </si>
  <si>
    <t xml:space="preserve">Meta Total </t>
  </si>
  <si>
    <t>Instituciones Prestadoras de Salud - IPS  que fueron  afectadas por el fenómeno de La Niña 2010 - 2011 entregadas y dotadas</t>
  </si>
  <si>
    <t xml:space="preserve">Rehabilitación de sistemas de acueducto afectados por el fenómeno de La Niña 2010 - 2011 </t>
  </si>
  <si>
    <t>Sedes educativas afectadas por el fenómeno de la niña 2010-2011, entregadas y dotadas</t>
  </si>
  <si>
    <t xml:space="preserve">Asistencia técnica agropecuaria con información agroclimática y tecnologías que ayuden a disminuir el riesgo agroclimático para 54 sistemas de cultivo en zonas afectadas por la “ola invernal 2010-2011” </t>
  </si>
  <si>
    <t>Asistencia técnica agropecuaria con información agroclimática y tecnologías que ayuden a disminuir el riesgo agroclimático para 54 sistemas de cultivo en zonas afectadas por la “ola invernal 2010-2011”.</t>
  </si>
  <si>
    <t>Planes de Ordenación y Manejo de Cuencas Hidrográficas (POMCA), Formulados</t>
  </si>
  <si>
    <t>Planes de Ordenación y Manejo de Cuencas Hidrográficas (POMCA), Actualizados</t>
  </si>
  <si>
    <t>Instalación y puesta en funcionamiento de nuevas Estaciones Hidrometeorológicas  de apoyo al sistema de alertas tempranas del país.</t>
  </si>
  <si>
    <t>Instalación y puesta en funcionamiento para repotenciar Estaciones Hidrometeorológicas de apoyo al sistema de alertas tempranas del país.</t>
  </si>
  <si>
    <t xml:space="preserve">Consiste en el desarrollo de actividades para estructurar, implementar, acompañar y realizar la asistencia técnica de los emprendimientos y proyectos productivos en los municipios de Gramalote y Mompox. </t>
  </si>
  <si>
    <t xml:space="preserve">Protección de 10 centros poblados, 2 tramos viales y un (1) punto crítico en los departamentos de Atlántico y Bolívar. </t>
  </si>
  <si>
    <t>Urbanismo Fases I y II</t>
  </si>
  <si>
    <t>Diseño y Construcción de las obras de urbanismo del municipio</t>
  </si>
  <si>
    <t>Tramos de Vía I y II</t>
  </si>
  <si>
    <t xml:space="preserve">Estabilizaciones de deslizamientos </t>
  </si>
  <si>
    <t>Puentes</t>
  </si>
  <si>
    <t>Construcción y/o refuerzo de 3 puentes vehiculares y 1 puentes peatonal</t>
  </si>
  <si>
    <t>Programas para el desarrollo socio-económico de la región de La Mojana</t>
  </si>
  <si>
    <t>Ejecución de estudios y diagnósticos tendientes a definir las soluciones, para atender la problemática histórica de la región de La Mojana, la identificación de flujos, caudales.</t>
  </si>
  <si>
    <t>Estudios y Estructuración del macroproyecto</t>
  </si>
  <si>
    <t xml:space="preserve">Ejecución de proyectos y programas de reactivación económica, y protección de las fuentes hídricas, para el mejoramiento de las condiciones socioeconómicas de los residentes en la región de la Mojana </t>
  </si>
  <si>
    <t xml:space="preserve">Viviendas entregadas a los beneficiarios afectados por el Fenómeno de la Niña 2010-2011 </t>
  </si>
  <si>
    <t>Equipamientos Municipales</t>
  </si>
  <si>
    <t>Centro administrativo Municipal (CAM) - Plaza Principal - Plaza de Mercado - Estación de Policía - Polideportivo - Casa del Campesino - Casa de la Cultura - Casa del Adulto Mayor</t>
  </si>
  <si>
    <t>Diseño, construcción y entrega de Obras de mitigación de riesgo por inundación para la PTAP Puerto Mallarino, PTAR Cañaveralejo, Repotenciación Estación de Bombeo Paso del Comercio</t>
  </si>
  <si>
    <t xml:space="preserve">Obras Civiles para la atención a damnificados de la Ola Invernal 2010 - 2011, Mitigación del Riesgo  y Adaptación al Cambio Climático </t>
  </si>
  <si>
    <t>RESULTADOS DEL FONDO ADAPTACIÓN</t>
  </si>
  <si>
    <t>Las metas de la Fondo Adaptación están encaminadas a la Reconstrucción (Estudios de Vulnerabilidad, Diseños, Construcción y Entrega) de la infraestructura afectada a raíz del Fenómeno de La Niña 2010 - 2011,  las Intervenciones que ejecuta la Entidad pertenecen a los sectores de Acueducto y Saneamiento Básico, Educación, Medio Ambiente, Reactivación Económica, Salud, Transporte y Vivienda, los Macroproyectos Canal del Dique, Gramalote, Jarillón de Cali, La Mojana y el proyecto Rio Fonce.</t>
  </si>
  <si>
    <t>Obras civiles para la Mitigación del Riesgo y la Adaptación al cambio Climático como los muros de protección de San Marcos y  Magangué, la construcción de obras complementarias en el reasentamiento de Doña Ana en San Benito Abad y la construcción del SENA en Majagual</t>
  </si>
  <si>
    <t>Teniendo en cuenta la gran cantidad de Intervenciones realizadas por la Entidad, la diversidad y complejidad de las mismas y la de igual manera el valor de inversión de cada segmento, el Fondo Adaptación estableció una medición de avance porcentual global, la cual tiene en cuenta los factores mencionados de inversión y cantidad de productos, asignándoles una ponderación para la obtención del Avance Ponderado de la Entidad el cual se presenta  a continuación:</t>
  </si>
  <si>
    <t>Entregado Acumulado Marzo 2023</t>
  </si>
  <si>
    <t>Avance Acumulado Marzo 2023 %</t>
  </si>
  <si>
    <t>Marzo 2023</t>
  </si>
  <si>
    <t xml:space="preserve">A continuación, se muestra año a año los resultados de los productos entregados a las comunidades y/o beneficarios en cada uno de los sectores y macroproyectos: </t>
  </si>
  <si>
    <t>Avance
entregado Enero 2023</t>
  </si>
  <si>
    <t>Avance
entregado Febrero 2023</t>
  </si>
  <si>
    <t>Avance
entregado Marzo 2023</t>
  </si>
  <si>
    <t>Avance
entregado Abril 2023</t>
  </si>
  <si>
    <t>Avance
entregado Mayo 2023</t>
  </si>
  <si>
    <t>Avance
entregado Junio 2023</t>
  </si>
  <si>
    <t>Avance
entregado Julio 2023</t>
  </si>
  <si>
    <t>Avance
entregado Agosto 2023</t>
  </si>
  <si>
    <t>Avance
entregado Septiembre 2023</t>
  </si>
  <si>
    <t>Avance
entregado Octubre 2023</t>
  </si>
  <si>
    <t>Avance
entregado Noviembre 2023</t>
  </si>
  <si>
    <t>Avance
entregado Diciembre 2023</t>
  </si>
  <si>
    <t>Implementación de herramientas para la iclusión productiva de la población en la zona de la interconexión vial Yati - Bodega - departamento de Volívar - municipios de Magangué, Cicuco, Talaigua Nuevo, Mompós</t>
  </si>
  <si>
    <t>Inclusión productiva Yati. Acompañamiento Social Proyectos Reactivar urbanos o mixtos, entregado</t>
  </si>
  <si>
    <t xml:space="preserve">A continuación se muestra año a año los resultados de los productos entregados a las comunidades y/o beneficarios en cada uno de los sectores y macroproyectos: </t>
  </si>
  <si>
    <t>Diciembre 2022</t>
  </si>
  <si>
    <t>Entregado Acumulado Diciembre 2022</t>
  </si>
  <si>
    <t>Avance Acumulado Diciembre 2022 %</t>
  </si>
  <si>
    <t>Avance
entregado Enero 2022</t>
  </si>
  <si>
    <t>Avance
entregado Febrero 2022</t>
  </si>
  <si>
    <t>Avance
entregado Marzo 2022</t>
  </si>
  <si>
    <t>Avance
entregado Abril 2022</t>
  </si>
  <si>
    <t>Avance
entregado Mayo 2022</t>
  </si>
  <si>
    <t>Avance
entregado Junio 2022</t>
  </si>
  <si>
    <t>Avance
entregado Julio 2022</t>
  </si>
  <si>
    <t>Avance
entregado Agosto 2022</t>
  </si>
  <si>
    <t>Avance
entregado Septiembre 2022</t>
  </si>
  <si>
    <t>Avance
entregado Octubre 2022</t>
  </si>
  <si>
    <t>Avance
entregado Noviembre 2022</t>
  </si>
  <si>
    <t>Avance
entregado Diciembre 2022</t>
  </si>
  <si>
    <t>Junio 2023</t>
  </si>
  <si>
    <t>Entregado Acumulado Junio 2023</t>
  </si>
  <si>
    <t>Avance Acumulado Junio 2023 %</t>
  </si>
  <si>
    <t>AVANCE EN EL CUMPLIMIENTO DE LA POLÍTICA Y MISIÓN DEL FONDO ADAPTACIÓN</t>
  </si>
  <si>
    <t>Septiembre 2023</t>
  </si>
  <si>
    <t>Entregado Acumulado Septiembre 2023</t>
  </si>
  <si>
    <t>Avance Acumulado Septiembre 2023 %</t>
  </si>
  <si>
    <t>AVANCE PONDERADO FONDO ADAPTACIÓN</t>
  </si>
  <si>
    <t xml:space="preserve">A continuación, se muestra año a año los resultados de los productos entregados a las comunidades y/o beneficiarios en cada uno de los sectores y macroproyectos: </t>
  </si>
  <si>
    <t>Implementación de herramientas para la inclusión productiva de la población en la zona de la interconexión vial Yati - Bodega - departamento de Bolívar - municipios de Magangué, Cicuco, Talaigua Nuevo, Mompós</t>
  </si>
  <si>
    <t>AVANCE EN EL CUMPLIMIENTO DE LA POLÍTICA Y MISIÓN DEL FONDO ADAPTACIÓN - SECTORES</t>
  </si>
  <si>
    <t>AVANCE EN EL CUMPLIMIENTO DE LA POLÍTICA Y MISIÓN DEL FONDO ADAPTACIÓN - MACROPYOECTOS Y PROYECTO</t>
  </si>
  <si>
    <t>Avance
entregado Enero 2024</t>
  </si>
  <si>
    <t>Avance
entregado Febrero 2024</t>
  </si>
  <si>
    <t>Avance
entregado Marzo 2024</t>
  </si>
  <si>
    <t>Avance
entregado Abril 2024</t>
  </si>
  <si>
    <t>Avance
entregado Mayo 2024</t>
  </si>
  <si>
    <t>Avance
entregado Junio 2024</t>
  </si>
  <si>
    <t>Avance
entregado Julio 2024</t>
  </si>
  <si>
    <t>Avance
entregado Agosto 2024</t>
  </si>
  <si>
    <t>Avance
entregado Septiembre 2024</t>
  </si>
  <si>
    <t>Avance
entregado Octubre 2024</t>
  </si>
  <si>
    <t>Avance
entregado Noviembre 2024</t>
  </si>
  <si>
    <t>Avance
entregado Diciembre 2024</t>
  </si>
  <si>
    <t>Total Enero - Marzo 2024</t>
  </si>
  <si>
    <t>Avance Acumulado a Marzo 2024 %</t>
  </si>
  <si>
    <t>Entregado Acumulado a Marzo 2024</t>
  </si>
  <si>
    <t>Total Enero - Diciembre 2023</t>
  </si>
  <si>
    <t>Entregado Acumulado Diciembre 2023</t>
  </si>
  <si>
    <t>Avance Acumulado Diciembre 2023 %</t>
  </si>
  <si>
    <t>Entregado Acumulado a Junio 2024</t>
  </si>
  <si>
    <t>Avance Acumulado a Junio 2024 %</t>
  </si>
  <si>
    <t>Las metas de la Fondo Adaptación están encaminadas a la Reconstrucción (Estudios de Vulnerabilidad, Diseños, Construcción y Entrega) de la infraestructura afectada a raíz del Fenómeno de La Niña 2010 - 2011,  las Intervenciones que ejecuta la Entidad pertenecen a los sectores de Acueducto y Saneamiento Básico, Educación, Medio Ambiente, Reactivación Económica, Salud, Transporte y Vivienda, los Macroproyectos Canal del Dique, Gramalote, Jarillón de Cali, La Mojana y el proyecto Rio Fonce. Adicionalmente desde 2024 dentro del Macroproyecto de la Mojana se ejecutan recursos para la adaptación y mitgación al cambio climático de la Región.</t>
  </si>
  <si>
    <t>89,4% *</t>
  </si>
  <si>
    <t>*Porcentaje incluye nueva asignación dentro del Macroproyecto de La Mojana para la Recuperación de las Dinámicas Hídricas en la Región de la Mojana.</t>
  </si>
  <si>
    <t xml:space="preserve">A continuación, se muestra año a año los resultados de los productos entregados a las comunidades y/o beneficarios en cada uno de los sectores y macroproyectos BPIN 2019011000191 : </t>
  </si>
  <si>
    <t>Total Enero - Junio 2024</t>
  </si>
  <si>
    <t xml:space="preserve">A continuación, se muestra año a año los resultados de los productos entregados a las comunidades y/o beneficarios en cada uno de los sectores y macroproyectos BPIN 202300000000288  : </t>
  </si>
  <si>
    <t>Meta Total</t>
  </si>
  <si>
    <t>La Mojana - Recuperación de las Dinámicas Hídricas</t>
  </si>
  <si>
    <t>Consultoria  para actualizar y complementar la Factibilidad y elaborar  diseño de detalle de las medidas de recuperación de las dinámicas hídricas naturales de la región de la Mojana en el contecto actual del cambio climático y reducción del riesgo".</t>
  </si>
  <si>
    <t xml:space="preserve">Estudios de diseños </t>
  </si>
  <si>
    <t>*A partir de junio de 2024 el porcentaje incluye nueva asignación de recursos y productos dentro del Macroproyecto de La Mojana para la Recuperación de las Dinámicas Hídricas en la Región de la Mojana.</t>
  </si>
  <si>
    <t>91,2% *</t>
  </si>
  <si>
    <t>Total Enero - Septiembre 2024</t>
  </si>
  <si>
    <t>Entregado Acumulado a Septiembre 2024</t>
  </si>
  <si>
    <t>Avance Acumulado a Septimebre 2024 %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</si>
</sst>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0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3" fontId="5" fillId="6" borderId="6" xfId="0" applyNumberFormat="1" applyFont="1" applyFill="1" applyBorder="1" applyAlignment="1">
      <alignment horizontal="center" vertical="center"/>
    </xf>
    <xf numFmtId="0" fontId="0" fillId="7" borderId="5" xfId="0" applyFill="1" applyBorder="1" applyAlignment="1" applyProtection="1">
      <alignment horizontal="left" vertical="center" wrapText="1"/>
      <protection locked="0"/>
    </xf>
    <xf numFmtId="3" fontId="0" fillId="7" borderId="5" xfId="0" applyNumberFormat="1" applyFill="1" applyBorder="1" applyAlignment="1" applyProtection="1">
      <alignment horizontal="center" vertical="center"/>
      <protection locked="0"/>
    </xf>
    <xf numFmtId="3" fontId="5" fillId="7" borderId="5" xfId="0" applyNumberFormat="1" applyFont="1" applyFill="1" applyBorder="1" applyAlignment="1">
      <alignment horizontal="center" vertical="center"/>
    </xf>
    <xf numFmtId="3" fontId="5" fillId="7" borderId="6" xfId="0" applyNumberFormat="1" applyFont="1" applyFill="1" applyBorder="1" applyAlignment="1">
      <alignment horizontal="center" vertical="center"/>
    </xf>
    <xf numFmtId="0" fontId="0" fillId="0" borderId="5" xfId="0" applyBorder="1" applyAlignment="1" applyProtection="1">
      <alignment horizontal="left" vertical="center" wrapText="1"/>
      <protection locked="0"/>
    </xf>
    <xf numFmtId="3" fontId="5" fillId="0" borderId="5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 applyProtection="1">
      <alignment horizontal="center" vertical="center"/>
      <protection locked="0"/>
    </xf>
    <xf numFmtId="0" fontId="0" fillId="6" borderId="5" xfId="0" applyFill="1" applyBorder="1" applyAlignment="1" applyProtection="1">
      <alignment vertical="center" wrapText="1"/>
      <protection locked="0"/>
    </xf>
    <xf numFmtId="0" fontId="5" fillId="7" borderId="5" xfId="0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3" fontId="0" fillId="0" borderId="5" xfId="0" applyNumberFormat="1" applyBorder="1" applyAlignment="1">
      <alignment horizontal="center" vertical="center"/>
    </xf>
    <xf numFmtId="0" fontId="5" fillId="7" borderId="5" xfId="0" applyFont="1" applyFill="1" applyBorder="1" applyAlignment="1" applyProtection="1">
      <alignment horizontal="justify" vertical="center" wrapText="1"/>
      <protection locked="0"/>
    </xf>
    <xf numFmtId="0" fontId="0" fillId="6" borderId="5" xfId="0" applyFill="1" applyBorder="1" applyAlignment="1" applyProtection="1">
      <alignment horizontal="justify" vertical="center" wrapText="1"/>
      <protection locked="0"/>
    </xf>
    <xf numFmtId="0" fontId="0" fillId="0" borderId="0" xfId="0" applyAlignment="1">
      <alignment vertical="center" wrapText="1"/>
    </xf>
    <xf numFmtId="17" fontId="4" fillId="5" borderId="2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3" fontId="2" fillId="2" borderId="13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15" xfId="0" applyNumberFormat="1" applyFont="1" applyFill="1" applyBorder="1" applyAlignment="1">
      <alignment horizontal="center" vertical="center" wrapText="1"/>
    </xf>
    <xf numFmtId="0" fontId="4" fillId="5" borderId="13" xfId="0" applyFont="1" applyFill="1" applyBorder="1" applyAlignment="1" applyProtection="1">
      <alignment horizontal="center" vertical="center" wrapText="1"/>
      <protection locked="0"/>
    </xf>
    <xf numFmtId="3" fontId="2" fillId="4" borderId="15" xfId="0" applyNumberFormat="1" applyFont="1" applyFill="1" applyBorder="1" applyAlignment="1">
      <alignment horizontal="center" vertical="center" wrapText="1"/>
    </xf>
    <xf numFmtId="0" fontId="5" fillId="7" borderId="17" xfId="0" applyFont="1" applyFill="1" applyBorder="1" applyAlignment="1" applyProtection="1">
      <alignment vertical="center" wrapText="1"/>
      <protection locked="0"/>
    </xf>
    <xf numFmtId="0" fontId="5" fillId="7" borderId="17" xfId="0" applyFont="1" applyFill="1" applyBorder="1" applyAlignment="1" applyProtection="1">
      <alignment horizontal="justify" vertical="center" wrapText="1"/>
      <protection locked="0"/>
    </xf>
    <xf numFmtId="3" fontId="5" fillId="7" borderId="17" xfId="0" applyNumberFormat="1" applyFont="1" applyFill="1" applyBorder="1" applyAlignment="1">
      <alignment horizontal="center" vertical="center"/>
    </xf>
    <xf numFmtId="3" fontId="5" fillId="7" borderId="18" xfId="0" applyNumberFormat="1" applyFont="1" applyFill="1" applyBorder="1" applyAlignment="1">
      <alignment horizontal="center" vertical="center"/>
    </xf>
    <xf numFmtId="9" fontId="5" fillId="7" borderId="23" xfId="1" applyFont="1" applyFill="1" applyBorder="1" applyAlignment="1" applyProtection="1">
      <alignment horizontal="center" vertical="center"/>
    </xf>
    <xf numFmtId="9" fontId="5" fillId="7" borderId="24" xfId="1" applyFont="1" applyFill="1" applyBorder="1" applyAlignment="1" applyProtection="1">
      <alignment horizontal="center" vertical="center"/>
    </xf>
    <xf numFmtId="3" fontId="5" fillId="0" borderId="17" xfId="0" applyNumberFormat="1" applyFont="1" applyBorder="1" applyAlignment="1">
      <alignment horizontal="center" vertical="center"/>
    </xf>
    <xf numFmtId="9" fontId="0" fillId="0" borderId="24" xfId="1" applyFont="1" applyBorder="1" applyAlignment="1">
      <alignment horizontal="center" vertical="center"/>
    </xf>
    <xf numFmtId="9" fontId="0" fillId="0" borderId="26" xfId="1" applyFont="1" applyBorder="1" applyAlignment="1">
      <alignment horizontal="center" vertical="center"/>
    </xf>
    <xf numFmtId="9" fontId="0" fillId="0" borderId="23" xfId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7" borderId="17" xfId="0" applyFill="1" applyBorder="1" applyAlignment="1" applyProtection="1">
      <alignment horizontal="left" vertical="center" wrapText="1"/>
      <protection locked="0"/>
    </xf>
    <xf numFmtId="3" fontId="0" fillId="7" borderId="17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3" fontId="5" fillId="0" borderId="20" xfId="0" applyNumberFormat="1" applyFont="1" applyBorder="1" applyAlignment="1" applyProtection="1">
      <alignment horizontal="center" vertical="center"/>
      <protection locked="0"/>
    </xf>
    <xf numFmtId="3" fontId="5" fillId="0" borderId="20" xfId="0" applyNumberFormat="1" applyFont="1" applyBorder="1" applyAlignment="1">
      <alignment horizontal="center" vertical="center"/>
    </xf>
    <xf numFmtId="0" fontId="5" fillId="7" borderId="20" xfId="0" applyFont="1" applyFill="1" applyBorder="1" applyAlignment="1" applyProtection="1">
      <alignment vertical="center" wrapText="1"/>
      <protection locked="0"/>
    </xf>
    <xf numFmtId="0" fontId="5" fillId="7" borderId="20" xfId="0" applyFont="1" applyFill="1" applyBorder="1" applyAlignment="1" applyProtection="1">
      <alignment horizontal="justify" vertical="center" wrapText="1"/>
      <protection locked="0"/>
    </xf>
    <xf numFmtId="3" fontId="5" fillId="7" borderId="20" xfId="0" applyNumberFormat="1" applyFont="1" applyFill="1" applyBorder="1" applyAlignment="1" applyProtection="1">
      <alignment horizontal="center" vertical="center"/>
      <protection locked="0"/>
    </xf>
    <xf numFmtId="3" fontId="5" fillId="7" borderId="20" xfId="0" applyNumberFormat="1" applyFont="1" applyFill="1" applyBorder="1" applyAlignment="1">
      <alignment horizontal="center" vertical="center"/>
    </xf>
    <xf numFmtId="3" fontId="5" fillId="7" borderId="22" xfId="0" applyNumberFormat="1" applyFont="1" applyFill="1" applyBorder="1" applyAlignment="1">
      <alignment horizontal="center" vertical="center"/>
    </xf>
    <xf numFmtId="9" fontId="5" fillId="6" borderId="25" xfId="1" applyFont="1" applyFill="1" applyBorder="1" applyAlignment="1" applyProtection="1">
      <alignment horizontal="center" vertical="center"/>
    </xf>
    <xf numFmtId="9" fontId="5" fillId="6" borderId="24" xfId="1" applyFont="1" applyFill="1" applyBorder="1" applyAlignment="1" applyProtection="1">
      <alignment horizontal="center" vertical="center"/>
    </xf>
    <xf numFmtId="9" fontId="5" fillId="7" borderId="25" xfId="1" applyFont="1" applyFill="1" applyBorder="1" applyAlignment="1" applyProtection="1">
      <alignment horizontal="center" vertical="center"/>
    </xf>
    <xf numFmtId="3" fontId="0" fillId="0" borderId="0" xfId="0" applyNumberFormat="1" applyAlignment="1" applyProtection="1">
      <alignment vertical="center"/>
      <protection locked="0"/>
    </xf>
    <xf numFmtId="0" fontId="0" fillId="8" borderId="5" xfId="0" applyFill="1" applyBorder="1" applyAlignment="1">
      <alignment horizontal="center" vertical="center"/>
    </xf>
    <xf numFmtId="164" fontId="0" fillId="8" borderId="5" xfId="0" applyNumberFormat="1" applyFill="1" applyBorder="1" applyAlignment="1">
      <alignment horizontal="center" vertical="center" wrapText="1"/>
    </xf>
    <xf numFmtId="164" fontId="0" fillId="8" borderId="5" xfId="1" applyNumberFormat="1" applyFont="1" applyFill="1" applyBorder="1" applyAlignment="1">
      <alignment horizontal="center" vertical="center" wrapText="1"/>
    </xf>
    <xf numFmtId="0" fontId="0" fillId="6" borderId="0" xfId="0" applyFill="1" applyAlignment="1" applyProtection="1">
      <alignment vertical="center" wrapText="1"/>
      <protection locked="0"/>
    </xf>
    <xf numFmtId="0" fontId="0" fillId="6" borderId="0" xfId="0" applyFill="1" applyAlignment="1">
      <alignment vertical="center"/>
    </xf>
    <xf numFmtId="0" fontId="5" fillId="6" borderId="5" xfId="0" applyFont="1" applyFill="1" applyBorder="1" applyAlignment="1" applyProtection="1">
      <alignment vertical="center" wrapText="1"/>
      <protection locked="0"/>
    </xf>
    <xf numFmtId="0" fontId="5" fillId="6" borderId="17" xfId="0" applyFont="1" applyFill="1" applyBorder="1" applyAlignment="1" applyProtection="1">
      <alignment vertical="center" wrapText="1"/>
      <protection locked="0"/>
    </xf>
    <xf numFmtId="0" fontId="0" fillId="6" borderId="20" xfId="0" applyFill="1" applyBorder="1" applyAlignment="1" applyProtection="1">
      <alignment vertical="center" wrapText="1"/>
      <protection locked="0"/>
    </xf>
    <xf numFmtId="0" fontId="0" fillId="0" borderId="20" xfId="0" applyBorder="1" applyAlignment="1">
      <alignment horizontal="center" vertical="center"/>
    </xf>
    <xf numFmtId="0" fontId="0" fillId="6" borderId="13" xfId="0" applyFill="1" applyBorder="1" applyAlignment="1" applyProtection="1">
      <alignment vertical="center" wrapText="1"/>
      <protection locked="0"/>
    </xf>
    <xf numFmtId="3" fontId="0" fillId="0" borderId="13" xfId="0" applyNumberFormat="1" applyBorder="1" applyAlignment="1" applyProtection="1">
      <alignment horizontal="center" vertical="center"/>
      <protection locked="0"/>
    </xf>
    <xf numFmtId="3" fontId="5" fillId="6" borderId="13" xfId="0" applyNumberFormat="1" applyFont="1" applyFill="1" applyBorder="1" applyAlignment="1">
      <alignment horizontal="center" vertical="center"/>
    </xf>
    <xf numFmtId="3" fontId="5" fillId="6" borderId="31" xfId="0" applyNumberFormat="1" applyFont="1" applyFill="1" applyBorder="1" applyAlignment="1">
      <alignment horizontal="center" vertical="center"/>
    </xf>
    <xf numFmtId="9" fontId="5" fillId="6" borderId="32" xfId="1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left" vertical="center"/>
      <protection locked="0"/>
    </xf>
    <xf numFmtId="0" fontId="0" fillId="7" borderId="20" xfId="0" applyFill="1" applyBorder="1" applyAlignment="1" applyProtection="1">
      <alignment horizontal="left" vertical="center" wrapText="1"/>
      <protection locked="0"/>
    </xf>
    <xf numFmtId="3" fontId="0" fillId="7" borderId="20" xfId="0" applyNumberFormat="1" applyFill="1" applyBorder="1" applyAlignment="1" applyProtection="1">
      <alignment horizontal="center" vertical="center"/>
      <protection locked="0"/>
    </xf>
    <xf numFmtId="9" fontId="5" fillId="7" borderId="36" xfId="1" applyFont="1" applyFill="1" applyBorder="1" applyAlignment="1" applyProtection="1">
      <alignment horizontal="center" vertical="center"/>
    </xf>
    <xf numFmtId="0" fontId="0" fillId="6" borderId="20" xfId="0" applyFill="1" applyBorder="1" applyAlignment="1" applyProtection="1">
      <alignment horizontal="justify" vertical="center" wrapText="1"/>
      <protection locked="0"/>
    </xf>
    <xf numFmtId="3" fontId="5" fillId="7" borderId="17" xfId="0" applyNumberFormat="1" applyFont="1" applyFill="1" applyBorder="1" applyAlignment="1" applyProtection="1">
      <alignment horizontal="center" vertical="center"/>
      <protection locked="0"/>
    </xf>
    <xf numFmtId="3" fontId="5" fillId="7" borderId="5" xfId="0" applyNumberFormat="1" applyFont="1" applyFill="1" applyBorder="1" applyAlignment="1" applyProtection="1">
      <alignment horizontal="center" vertical="center"/>
      <protection locked="0"/>
    </xf>
    <xf numFmtId="3" fontId="0" fillId="0" borderId="20" xfId="0" applyNumberFormat="1" applyBorder="1" applyAlignment="1">
      <alignment horizontal="center" vertical="center"/>
    </xf>
    <xf numFmtId="9" fontId="5" fillId="7" borderId="37" xfId="1" applyFont="1" applyFill="1" applyBorder="1" applyAlignment="1" applyProtection="1">
      <alignment horizontal="center" vertical="center"/>
    </xf>
    <xf numFmtId="9" fontId="0" fillId="0" borderId="36" xfId="1" applyFont="1" applyBorder="1" applyAlignment="1">
      <alignment horizontal="center" vertical="center"/>
    </xf>
    <xf numFmtId="9" fontId="0" fillId="0" borderId="38" xfId="1" applyFont="1" applyBorder="1" applyAlignment="1">
      <alignment horizontal="center" vertical="center"/>
    </xf>
    <xf numFmtId="0" fontId="5" fillId="6" borderId="14" xfId="0" applyFont="1" applyFill="1" applyBorder="1" applyAlignment="1" applyProtection="1">
      <alignment vertical="center" wrapText="1"/>
      <protection locked="0"/>
    </xf>
    <xf numFmtId="0" fontId="0" fillId="6" borderId="14" xfId="0" applyFill="1" applyBorder="1" applyAlignment="1" applyProtection="1">
      <alignment vertical="center" wrapText="1"/>
      <protection locked="0"/>
    </xf>
    <xf numFmtId="3" fontId="5" fillId="0" borderId="14" xfId="0" applyNumberFormat="1" applyFont="1" applyBorder="1" applyAlignment="1">
      <alignment horizontal="center" vertical="center"/>
    </xf>
    <xf numFmtId="0" fontId="0" fillId="6" borderId="33" xfId="0" applyFill="1" applyBorder="1" applyAlignment="1" applyProtection="1">
      <alignment vertical="center" wrapText="1"/>
      <protection locked="0"/>
    </xf>
    <xf numFmtId="0" fontId="0" fillId="0" borderId="33" xfId="0" applyBorder="1" applyAlignment="1" applyProtection="1">
      <alignment vertical="center" wrapText="1"/>
      <protection locked="0"/>
    </xf>
    <xf numFmtId="3" fontId="5" fillId="0" borderId="33" xfId="0" applyNumberFormat="1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9" fontId="0" fillId="0" borderId="35" xfId="1" applyFont="1" applyBorder="1" applyAlignment="1">
      <alignment horizontal="center" vertical="center"/>
    </xf>
    <xf numFmtId="0" fontId="0" fillId="6" borderId="33" xfId="0" applyFill="1" applyBorder="1" applyAlignment="1" applyProtection="1">
      <alignment horizontal="justify" vertical="center" wrapText="1"/>
      <protection locked="0"/>
    </xf>
    <xf numFmtId="3" fontId="5" fillId="0" borderId="33" xfId="0" applyNumberFormat="1" applyFont="1" applyBorder="1" applyAlignment="1" applyProtection="1">
      <alignment horizontal="center" vertical="center"/>
      <protection locked="0"/>
    </xf>
    <xf numFmtId="9" fontId="5" fillId="6" borderId="35" xfId="1" applyFont="1" applyFill="1" applyBorder="1" applyAlignment="1" applyProtection="1">
      <alignment horizontal="center" vertical="center"/>
    </xf>
    <xf numFmtId="3" fontId="0" fillId="0" borderId="0" xfId="0" applyNumberFormat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3" fontId="5" fillId="6" borderId="5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center" vertical="center" wrapText="1"/>
    </xf>
    <xf numFmtId="17" fontId="0" fillId="8" borderId="5" xfId="0" applyNumberFormat="1" applyFill="1" applyBorder="1" applyAlignment="1">
      <alignment horizontal="center" vertical="center"/>
    </xf>
    <xf numFmtId="164" fontId="5" fillId="6" borderId="32" xfId="1" applyNumberFormat="1" applyFont="1" applyFill="1" applyBorder="1" applyAlignment="1" applyProtection="1">
      <alignment horizontal="center" vertical="center"/>
    </xf>
    <xf numFmtId="1" fontId="2" fillId="3" borderId="39" xfId="0" applyNumberFormat="1" applyFont="1" applyFill="1" applyBorder="1" applyAlignment="1">
      <alignment horizontal="center" vertical="center" wrapText="1"/>
    </xf>
    <xf numFmtId="3" fontId="0" fillId="0" borderId="40" xfId="0" applyNumberFormat="1" applyBorder="1" applyAlignment="1" applyProtection="1">
      <alignment horizontal="center" vertical="center"/>
      <protection locked="0"/>
    </xf>
    <xf numFmtId="1" fontId="2" fillId="3" borderId="31" xfId="0" applyNumberFormat="1" applyFont="1" applyFill="1" applyBorder="1" applyAlignment="1">
      <alignment horizontal="center" vertical="center" wrapText="1"/>
    </xf>
    <xf numFmtId="1" fontId="0" fillId="0" borderId="17" xfId="0" applyNumberFormat="1" applyBorder="1" applyAlignment="1">
      <alignment horizontal="center" vertical="center"/>
    </xf>
    <xf numFmtId="9" fontId="5" fillId="7" borderId="19" xfId="1" applyFont="1" applyFill="1" applyBorder="1" applyAlignment="1" applyProtection="1">
      <alignment horizontal="center" vertical="center"/>
    </xf>
    <xf numFmtId="9" fontId="5" fillId="6" borderId="8" xfId="1" applyFont="1" applyFill="1" applyBorder="1" applyAlignment="1" applyProtection="1">
      <alignment horizontal="center" vertical="center"/>
    </xf>
    <xf numFmtId="9" fontId="5" fillId="7" borderId="8" xfId="1" applyFont="1" applyFill="1" applyBorder="1" applyAlignment="1" applyProtection="1">
      <alignment horizontal="center" vertical="center"/>
    </xf>
    <xf numFmtId="9" fontId="5" fillId="6" borderId="21" xfId="1" applyFont="1" applyFill="1" applyBorder="1" applyAlignment="1" applyProtection="1">
      <alignment horizontal="center" vertical="center"/>
    </xf>
    <xf numFmtId="164" fontId="2" fillId="2" borderId="5" xfId="1" applyNumberFormat="1" applyFont="1" applyFill="1" applyBorder="1" applyAlignment="1">
      <alignment horizontal="center" vertical="center" wrapText="1"/>
    </xf>
    <xf numFmtId="3" fontId="5" fillId="6" borderId="15" xfId="0" applyNumberFormat="1" applyFont="1" applyFill="1" applyBorder="1" applyAlignment="1">
      <alignment horizontal="center" vertical="center"/>
    </xf>
    <xf numFmtId="3" fontId="5" fillId="7" borderId="19" xfId="0" applyNumberFormat="1" applyFont="1" applyFill="1" applyBorder="1" applyAlignment="1">
      <alignment horizontal="center" vertical="center"/>
    </xf>
    <xf numFmtId="3" fontId="5" fillId="7" borderId="21" xfId="0" applyNumberFormat="1" applyFont="1" applyFill="1" applyBorder="1" applyAlignment="1">
      <alignment horizontal="center" vertical="center"/>
    </xf>
    <xf numFmtId="0" fontId="3" fillId="7" borderId="10" xfId="0" applyFont="1" applyFill="1" applyBorder="1" applyAlignment="1" applyProtection="1">
      <alignment horizontal="left" vertical="center" wrapText="1"/>
      <protection locked="0"/>
    </xf>
    <xf numFmtId="0" fontId="0" fillId="7" borderId="40" xfId="0" applyFill="1" applyBorder="1" applyAlignment="1" applyProtection="1">
      <alignment horizontal="left" vertical="center" wrapText="1"/>
      <protection locked="0"/>
    </xf>
    <xf numFmtId="3" fontId="0" fillId="7" borderId="40" xfId="0" applyNumberFormat="1" applyFill="1" applyBorder="1" applyAlignment="1" applyProtection="1">
      <alignment horizontal="center" vertical="center"/>
      <protection locked="0"/>
    </xf>
    <xf numFmtId="3" fontId="5" fillId="7" borderId="40" xfId="0" applyNumberFormat="1" applyFont="1" applyFill="1" applyBorder="1" applyAlignment="1">
      <alignment horizontal="center" vertical="center"/>
    </xf>
    <xf numFmtId="3" fontId="5" fillId="7" borderId="30" xfId="0" applyNumberFormat="1" applyFont="1" applyFill="1" applyBorder="1" applyAlignment="1">
      <alignment horizontal="center" vertical="center"/>
    </xf>
    <xf numFmtId="9" fontId="5" fillId="7" borderId="41" xfId="1" applyFont="1" applyFill="1" applyBorder="1" applyAlignment="1" applyProtection="1">
      <alignment horizontal="center" vertical="center"/>
    </xf>
    <xf numFmtId="3" fontId="5" fillId="6" borderId="42" xfId="0" applyNumberFormat="1" applyFont="1" applyFill="1" applyBorder="1" applyAlignment="1">
      <alignment horizontal="center" vertical="center"/>
    </xf>
    <xf numFmtId="3" fontId="5" fillId="7" borderId="8" xfId="0" applyNumberFormat="1" applyFont="1" applyFill="1" applyBorder="1" applyAlignment="1">
      <alignment horizontal="center" vertical="center"/>
    </xf>
    <xf numFmtId="3" fontId="5" fillId="6" borderId="8" xfId="0" applyNumberFormat="1" applyFont="1" applyFill="1" applyBorder="1" applyAlignment="1">
      <alignment horizontal="center" vertical="center"/>
    </xf>
    <xf numFmtId="3" fontId="5" fillId="6" borderId="21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17" fontId="6" fillId="9" borderId="5" xfId="0" applyNumberFormat="1" applyFont="1" applyFill="1" applyBorder="1" applyAlignment="1">
      <alignment horizontal="center" vertical="center"/>
    </xf>
    <xf numFmtId="3" fontId="5" fillId="7" borderId="14" xfId="0" applyNumberFormat="1" applyFont="1" applyFill="1" applyBorder="1" applyAlignment="1">
      <alignment horizontal="center" vertical="center"/>
    </xf>
    <xf numFmtId="1" fontId="2" fillId="3" borderId="15" xfId="0" applyNumberFormat="1" applyFont="1" applyFill="1" applyBorder="1" applyAlignment="1">
      <alignment horizontal="center" vertical="center" wrapText="1"/>
    </xf>
    <xf numFmtId="3" fontId="4" fillId="6" borderId="13" xfId="0" applyNumberFormat="1" applyFont="1" applyFill="1" applyBorder="1" applyAlignment="1">
      <alignment horizontal="center" vertical="center"/>
    </xf>
    <xf numFmtId="164" fontId="4" fillId="6" borderId="15" xfId="1" applyNumberFormat="1" applyFont="1" applyFill="1" applyBorder="1" applyAlignment="1" applyProtection="1">
      <alignment horizontal="center" vertical="center"/>
    </xf>
    <xf numFmtId="3" fontId="4" fillId="7" borderId="17" xfId="0" applyNumberFormat="1" applyFont="1" applyFill="1" applyBorder="1" applyAlignment="1">
      <alignment horizontal="center" vertical="center"/>
    </xf>
    <xf numFmtId="9" fontId="4" fillId="7" borderId="19" xfId="1" applyFont="1" applyFill="1" applyBorder="1" applyAlignment="1" applyProtection="1">
      <alignment horizontal="center" vertical="center"/>
    </xf>
    <xf numFmtId="0" fontId="0" fillId="7" borderId="14" xfId="0" applyFill="1" applyBorder="1" applyAlignment="1" applyProtection="1">
      <alignment horizontal="left" vertical="center" wrapText="1"/>
      <protection locked="0"/>
    </xf>
    <xf numFmtId="3" fontId="0" fillId="7" borderId="14" xfId="0" applyNumberFormat="1" applyFill="1" applyBorder="1" applyAlignment="1" applyProtection="1">
      <alignment horizontal="center" vertical="center"/>
      <protection locked="0"/>
    </xf>
    <xf numFmtId="3" fontId="4" fillId="7" borderId="14" xfId="0" applyNumberFormat="1" applyFont="1" applyFill="1" applyBorder="1" applyAlignment="1">
      <alignment horizontal="center" vertical="center"/>
    </xf>
    <xf numFmtId="9" fontId="4" fillId="7" borderId="44" xfId="1" applyFont="1" applyFill="1" applyBorder="1" applyAlignment="1" applyProtection="1">
      <alignment horizontal="center" vertical="center"/>
    </xf>
    <xf numFmtId="9" fontId="4" fillId="6" borderId="15" xfId="1" applyFont="1" applyFill="1" applyBorder="1" applyAlignment="1" applyProtection="1">
      <alignment horizontal="center" vertical="center"/>
    </xf>
    <xf numFmtId="3" fontId="4" fillId="6" borderId="5" xfId="0" applyNumberFormat="1" applyFont="1" applyFill="1" applyBorder="1" applyAlignment="1">
      <alignment horizontal="center" vertical="center"/>
    </xf>
    <xf numFmtId="9" fontId="4" fillId="6" borderId="8" xfId="1" applyFont="1" applyFill="1" applyBorder="1" applyAlignment="1" applyProtection="1">
      <alignment horizontal="center" vertical="center"/>
    </xf>
    <xf numFmtId="3" fontId="4" fillId="7" borderId="5" xfId="0" applyNumberFormat="1" applyFont="1" applyFill="1" applyBorder="1" applyAlignment="1">
      <alignment horizontal="center" vertical="center"/>
    </xf>
    <xf numFmtId="9" fontId="4" fillId="7" borderId="8" xfId="1" applyFont="1" applyFill="1" applyBorder="1" applyAlignment="1" applyProtection="1">
      <alignment horizontal="center" vertical="center"/>
    </xf>
    <xf numFmtId="3" fontId="5" fillId="0" borderId="14" xfId="0" applyNumberFormat="1" applyFont="1" applyBorder="1" applyAlignment="1" applyProtection="1">
      <alignment horizontal="center" vertical="center"/>
      <protection locked="0"/>
    </xf>
    <xf numFmtId="3" fontId="5" fillId="6" borderId="14" xfId="0" applyNumberFormat="1" applyFont="1" applyFill="1" applyBorder="1" applyAlignment="1">
      <alignment horizontal="center" vertical="center"/>
    </xf>
    <xf numFmtId="3" fontId="4" fillId="6" borderId="14" xfId="0" applyNumberFormat="1" applyFont="1" applyFill="1" applyBorder="1" applyAlignment="1">
      <alignment horizontal="center" vertical="center"/>
    </xf>
    <xf numFmtId="9" fontId="4" fillId="6" borderId="44" xfId="1" applyFont="1" applyFill="1" applyBorder="1" applyAlignment="1" applyProtection="1">
      <alignment horizontal="center" vertical="center"/>
    </xf>
    <xf numFmtId="0" fontId="0" fillId="6" borderId="17" xfId="0" applyFill="1" applyBorder="1" applyAlignment="1" applyProtection="1">
      <alignment vertical="center" wrapText="1"/>
      <protection locked="0"/>
    </xf>
    <xf numFmtId="0" fontId="0" fillId="6" borderId="17" xfId="0" applyFill="1" applyBorder="1" applyAlignment="1" applyProtection="1">
      <alignment horizontal="justify" vertical="center" wrapText="1"/>
      <protection locked="0"/>
    </xf>
    <xf numFmtId="3" fontId="5" fillId="0" borderId="17" xfId="0" applyNumberFormat="1" applyFont="1" applyBorder="1" applyAlignment="1" applyProtection="1">
      <alignment horizontal="center" vertical="center"/>
      <protection locked="0"/>
    </xf>
    <xf numFmtId="3" fontId="5" fillId="6" borderId="17" xfId="0" applyNumberFormat="1" applyFont="1" applyFill="1" applyBorder="1" applyAlignment="1">
      <alignment horizontal="center" vertical="center"/>
    </xf>
    <xf numFmtId="3" fontId="4" fillId="6" borderId="17" xfId="0" applyNumberFormat="1" applyFont="1" applyFill="1" applyBorder="1" applyAlignment="1">
      <alignment horizontal="center" vertical="center"/>
    </xf>
    <xf numFmtId="9" fontId="4" fillId="6" borderId="19" xfId="1" applyFont="1" applyFill="1" applyBorder="1" applyAlignment="1" applyProtection="1">
      <alignment horizontal="center" vertical="center"/>
    </xf>
    <xf numFmtId="9" fontId="4" fillId="6" borderId="21" xfId="1" applyFont="1" applyFill="1" applyBorder="1" applyAlignment="1" applyProtection="1">
      <alignment horizontal="center" vertical="center"/>
    </xf>
    <xf numFmtId="9" fontId="3" fillId="0" borderId="8" xfId="1" applyFont="1" applyBorder="1" applyAlignment="1">
      <alignment horizontal="center" vertical="center"/>
    </xf>
    <xf numFmtId="0" fontId="0" fillId="0" borderId="14" xfId="0" applyBorder="1" applyAlignment="1" applyProtection="1">
      <alignment horizontal="left" vertical="center" wrapText="1"/>
      <protection locked="0"/>
    </xf>
    <xf numFmtId="3" fontId="0" fillId="0" borderId="14" xfId="0" applyNumberFormat="1" applyBorder="1" applyAlignment="1">
      <alignment horizontal="center" vertical="center"/>
    </xf>
    <xf numFmtId="9" fontId="3" fillId="0" borderId="44" xfId="1" applyFont="1" applyBorder="1" applyAlignment="1">
      <alignment horizontal="center" vertical="center"/>
    </xf>
    <xf numFmtId="0" fontId="5" fillId="7" borderId="14" xfId="0" applyFont="1" applyFill="1" applyBorder="1" applyAlignment="1" applyProtection="1">
      <alignment vertical="center" wrapText="1"/>
      <protection locked="0"/>
    </xf>
    <xf numFmtId="0" fontId="5" fillId="7" borderId="14" xfId="0" applyFont="1" applyFill="1" applyBorder="1" applyAlignment="1" applyProtection="1">
      <alignment horizontal="justify" vertical="center" wrapText="1"/>
      <protection locked="0"/>
    </xf>
    <xf numFmtId="3" fontId="5" fillId="7" borderId="14" xfId="0" applyNumberFormat="1" applyFont="1" applyFill="1" applyBorder="1" applyAlignment="1" applyProtection="1">
      <alignment horizontal="center" vertical="center"/>
      <protection locked="0"/>
    </xf>
    <xf numFmtId="9" fontId="3" fillId="0" borderId="19" xfId="1" applyFont="1" applyBorder="1" applyAlignment="1">
      <alignment horizontal="center" vertical="center"/>
    </xf>
    <xf numFmtId="0" fontId="0" fillId="0" borderId="17" xfId="0" applyBorder="1" applyAlignment="1" applyProtection="1">
      <alignment vertical="center" wrapText="1"/>
      <protection locked="0"/>
    </xf>
    <xf numFmtId="3" fontId="4" fillId="7" borderId="20" xfId="0" applyNumberFormat="1" applyFont="1" applyFill="1" applyBorder="1" applyAlignment="1">
      <alignment horizontal="center" vertical="center"/>
    </xf>
    <xf numFmtId="9" fontId="4" fillId="7" borderId="21" xfId="1" applyFont="1" applyFill="1" applyBorder="1" applyAlignment="1" applyProtection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/>
    </xf>
    <xf numFmtId="17" fontId="3" fillId="8" borderId="5" xfId="0" applyNumberFormat="1" applyFont="1" applyFill="1" applyBorder="1" applyAlignment="1">
      <alignment horizontal="center" vertical="center"/>
    </xf>
    <xf numFmtId="17" fontId="4" fillId="5" borderId="13" xfId="0" applyNumberFormat="1" applyFont="1" applyFill="1" applyBorder="1" applyAlignment="1" applyProtection="1">
      <alignment horizontal="center" vertical="center" wrapText="1"/>
      <protection locked="0"/>
    </xf>
    <xf numFmtId="3" fontId="4" fillId="6" borderId="20" xfId="0" applyNumberFormat="1" applyFont="1" applyFill="1" applyBorder="1" applyAlignment="1">
      <alignment horizontal="center" vertical="center"/>
    </xf>
    <xf numFmtId="164" fontId="3" fillId="8" borderId="5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3" fontId="0" fillId="0" borderId="20" xfId="0" applyNumberFormat="1" applyBorder="1" applyAlignment="1" applyProtection="1">
      <alignment horizontal="center" vertical="center"/>
      <protection locked="0"/>
    </xf>
    <xf numFmtId="3" fontId="0" fillId="0" borderId="21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164" fontId="1" fillId="8" borderId="5" xfId="1" applyNumberFormat="1" applyFont="1" applyFill="1" applyBorder="1" applyAlignment="1">
      <alignment horizontal="center" vertical="center" wrapText="1"/>
    </xf>
    <xf numFmtId="3" fontId="4" fillId="10" borderId="17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3" fillId="7" borderId="16" xfId="0" applyFont="1" applyFill="1" applyBorder="1" applyAlignment="1" applyProtection="1">
      <alignment horizontal="left" vertical="center" wrapText="1"/>
      <protection locked="0"/>
    </xf>
    <xf numFmtId="0" fontId="3" fillId="7" borderId="11" xfId="0" applyFont="1" applyFill="1" applyBorder="1" applyAlignment="1" applyProtection="1">
      <alignment horizontal="left" vertical="center" wrapText="1"/>
      <protection locked="0"/>
    </xf>
    <xf numFmtId="0" fontId="3" fillId="7" borderId="16" xfId="0" applyFont="1" applyFill="1" applyBorder="1" applyAlignment="1" applyProtection="1">
      <alignment horizontal="left" vertical="center"/>
      <protection locked="0"/>
    </xf>
    <xf numFmtId="0" fontId="3" fillId="7" borderId="11" xfId="0" applyFont="1" applyFill="1" applyBorder="1" applyAlignment="1" applyProtection="1">
      <alignment horizontal="left" vertical="center"/>
      <protection locked="0"/>
    </xf>
    <xf numFmtId="0" fontId="3" fillId="7" borderId="7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7" borderId="16" xfId="0" applyFont="1" applyFill="1" applyBorder="1" applyAlignment="1" applyProtection="1">
      <alignment horizontal="center" vertical="center" wrapText="1"/>
      <protection locked="0"/>
    </xf>
    <xf numFmtId="0" fontId="4" fillId="7" borderId="7" xfId="0" applyFont="1" applyFill="1" applyBorder="1" applyAlignment="1" applyProtection="1">
      <alignment horizontal="center" vertical="center" wrapText="1"/>
      <protection locked="0"/>
    </xf>
    <xf numFmtId="0" fontId="4" fillId="7" borderId="11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3" fillId="7" borderId="1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16" xfId="0" applyFont="1" applyFill="1" applyBorder="1" applyAlignment="1" applyProtection="1">
      <alignment horizontal="center" vertical="center" wrapText="1"/>
      <protection locked="0"/>
    </xf>
    <xf numFmtId="0" fontId="3" fillId="7" borderId="7" xfId="0" applyFont="1" applyFill="1" applyBorder="1" applyAlignment="1" applyProtection="1">
      <alignment horizontal="center" vertical="center" wrapText="1"/>
      <protection locked="0"/>
    </xf>
    <xf numFmtId="0" fontId="3" fillId="7" borderId="11" xfId="0" applyFont="1" applyFill="1" applyBorder="1" applyAlignment="1" applyProtection="1">
      <alignment horizontal="center" vertical="center" wrapText="1"/>
      <protection locked="0"/>
    </xf>
    <xf numFmtId="0" fontId="3" fillId="7" borderId="9" xfId="0" applyFont="1" applyFill="1" applyBorder="1" applyAlignment="1" applyProtection="1">
      <alignment horizontal="left" vertical="center" wrapText="1"/>
      <protection locked="0"/>
    </xf>
    <xf numFmtId="0" fontId="3" fillId="7" borderId="9" xfId="0" applyFont="1" applyFill="1" applyBorder="1" applyAlignment="1" applyProtection="1">
      <alignment horizontal="left" vertical="center"/>
      <protection locked="0"/>
    </xf>
    <xf numFmtId="0" fontId="3" fillId="7" borderId="9" xfId="0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4" fillId="7" borderId="9" xfId="0" applyFont="1" applyFill="1" applyBorder="1" applyAlignment="1" applyProtection="1">
      <alignment horizontal="center" vertical="center" wrapText="1"/>
      <protection locked="0"/>
    </xf>
    <xf numFmtId="0" fontId="3" fillId="7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64" fontId="3" fillId="11" borderId="5" xfId="1" applyNumberFormat="1" applyFont="1" applyFill="1" applyBorder="1" applyAlignment="1">
      <alignment horizontal="center" vertical="center" wrapText="1"/>
    </xf>
    <xf numFmtId="3" fontId="0" fillId="0" borderId="21" xfId="0" applyNumberForma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Porcentaj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ia Paola Perez Moron" id="{99902CF4-23BF-4306-9C0D-8E9A0D1A8A74}" userId="Maria Paola Perez Moron" providerId="None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37" dT="2022-08-04T14:22:33.03" personId="{99902CF4-23BF-4306-9C0D-8E9A0D1A8A74}" id="{DD35355F-7FC5-4F71-AF2D-ED174F9049A9}">
    <text>Meta presentada al Consejo Directivo Enero 2022</text>
  </threadedComment>
  <threadedComment ref="I37" dT="2022-08-04T14:23:51.37" personId="{99902CF4-23BF-4306-9C0D-8E9A0D1A8A74}" id="{2A96530A-BD3F-4207-AFA5-EF5D3F6D69B4}">
    <text>De acuerdo con la base de gerencia son 42</text>
  </threadedComment>
  <threadedComment ref="J37" dT="2022-08-04T14:24:15.53" personId="{99902CF4-23BF-4306-9C0D-8E9A0D1A8A74}" id="{6EF1C3DF-E16A-48C2-A020-4531FEBC89B3}">
    <text>De acuerdo con la base de gerencia son 27</text>
  </threadedComment>
  <threadedComment ref="I50" dT="2022-08-04T14:27:45.88" personId="{99902CF4-23BF-4306-9C0D-8E9A0D1A8A74}" id="{E0882341-2EA2-4F43-BC6A-92523D695E21}">
    <text>De acuerdo con el informe de gerencia para 2016 se entregaron 25</text>
  </threadedComment>
  <threadedComment ref="J50" dT="2022-08-04T14:28:16.21" personId="{99902CF4-23BF-4306-9C0D-8E9A0D1A8A74}" id="{6316F24F-90B4-40A0-8093-B906EA99F5AF}">
    <text>De acuerdo con el informe de gerencia para 2017 son 103</text>
  </threadedComment>
  <threadedComment ref="K50" dT="2022-08-04T14:28:53.85" personId="{99902CF4-23BF-4306-9C0D-8E9A0D1A8A74}" id="{CB2661C2-3A06-470A-9960-5C6C1DB91A8E}">
    <text>De acuerdo con la base de gerencia para 2018 son 70</text>
  </threadedComment>
  <threadedComment ref="L50" dT="2022-08-04T14:29:24.67" personId="{99902CF4-23BF-4306-9C0D-8E9A0D1A8A74}" id="{1E8D7826-BB8F-465A-A441-B09140812022}">
    <text>De acuerdo con la base de geencia para 2019 son 12</text>
  </threadedComment>
  <threadedComment ref="I51" dT="2022-08-04T14:30:09.44" personId="{99902CF4-23BF-4306-9C0D-8E9A0D1A8A74}" id="{3FE0347C-5E34-4C3C-A477-5C678BBD2C34}">
    <text>De acuerdo con la base de gerencia para 2016 son 115</text>
  </threadedComment>
  <threadedComment ref="J51" dT="2022-08-04T14:30:45.10" personId="{99902CF4-23BF-4306-9C0D-8E9A0D1A8A74}" id="{06D07166-AC8F-4549-9C5D-126DF4F4C942}">
    <text>De acuerdo con la base de gerencia para 2017 son 95</text>
  </threadedComment>
  <threadedComment ref="K51" dT="2022-08-04T14:31:23.46" personId="{99902CF4-23BF-4306-9C0D-8E9A0D1A8A74}" id="{FC51D8DB-B36C-4DA5-A730-76715A33942F}">
    <text>De acuerdo con la base de gerencia para 2018 son 34</text>
  </threadedComment>
  <threadedComment ref="L51" dT="2022-08-04T14:32:02.67" personId="{99902CF4-23BF-4306-9C0D-8E9A0D1A8A74}" id="{99D41896-7DF6-4411-AF73-ED38CD2058F5}">
    <text>De acuerdo con la base de gerencia para 2019 son 3</text>
  </threadedComment>
  <threadedComment ref="K52" dT="2022-08-04T14:26:47.78" personId="{99902CF4-23BF-4306-9C0D-8E9A0D1A8A74}" id="{5FBEE954-DBBA-4470-8B15-68C0D659EB53}">
    <text>De acuerdo con la base de gerencia estas entregas corresponden a 2019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38" dT="2022-08-04T14:22:33.03" personId="{99902CF4-23BF-4306-9C0D-8E9A0D1A8A74}" id="{EF4C1C68-4178-4662-866D-2F9C83B5C2D0}">
    <text>Meta presentada al Consejo Directivo Enero 2022</text>
  </threadedComment>
  <threadedComment ref="I38" dT="2022-08-04T14:23:51.37" personId="{99902CF4-23BF-4306-9C0D-8E9A0D1A8A74}" id="{7A953409-2B71-4BA0-9B07-BE723414BE47}">
    <text>De acuerdo con la base de gerencia son 42</text>
  </threadedComment>
  <threadedComment ref="J38" dT="2022-08-04T14:24:15.53" personId="{99902CF4-23BF-4306-9C0D-8E9A0D1A8A74}" id="{3C8B40C7-48CF-448C-8BF5-06EE7A78AE22}">
    <text>De acuerdo con la base de gerencia son 27</text>
  </threadedComment>
  <threadedComment ref="I51" dT="2022-08-04T14:27:45.88" personId="{99902CF4-23BF-4306-9C0D-8E9A0D1A8A74}" id="{3EA813AE-4381-4A9B-AD1A-14080F6C9713}">
    <text>De acuerdo con el informe de gerencia para 2016 se entregaron 25</text>
  </threadedComment>
  <threadedComment ref="J51" dT="2022-08-04T14:28:16.21" personId="{99902CF4-23BF-4306-9C0D-8E9A0D1A8A74}" id="{7109A98B-061F-4761-9CAA-5BF3525BEB2A}">
    <text>De acuerdo con el informe de gerencia para 2017 son 103</text>
  </threadedComment>
  <threadedComment ref="K51" dT="2022-08-04T14:28:53.85" personId="{99902CF4-23BF-4306-9C0D-8E9A0D1A8A74}" id="{54D79046-CBE1-49E8-BE06-1675526F7E50}">
    <text>De acuerdo con la base de gerencia para 2018 son 70</text>
  </threadedComment>
  <threadedComment ref="L51" dT="2022-08-04T14:29:24.67" personId="{99902CF4-23BF-4306-9C0D-8E9A0D1A8A74}" id="{914ACA96-65B6-4172-9C38-798F3BF4E3F3}">
    <text>De acuerdo con la base de geencia para 2019 son 12</text>
  </threadedComment>
  <threadedComment ref="I52" dT="2022-08-04T14:30:09.44" personId="{99902CF4-23BF-4306-9C0D-8E9A0D1A8A74}" id="{DC511065-993D-4783-8BAF-8C1886A5AAE5}">
    <text>De acuerdo con la base de gerencia para 2016 son 115</text>
  </threadedComment>
  <threadedComment ref="J52" dT="2022-08-04T14:30:45.10" personId="{99902CF4-23BF-4306-9C0D-8E9A0D1A8A74}" id="{486D9798-341C-4A04-BBF8-A3BC911B038D}">
    <text>De acuerdo con la base de gerencia para 2017 son 95</text>
  </threadedComment>
  <threadedComment ref="K52" dT="2022-08-04T14:31:23.46" personId="{99902CF4-23BF-4306-9C0D-8E9A0D1A8A74}" id="{BA79290A-C9D5-4BE3-9A31-B0336E5D66B6}">
    <text>De acuerdo con la base de gerencia para 2018 son 34</text>
  </threadedComment>
  <threadedComment ref="L52" dT="2022-08-04T14:32:02.67" personId="{99902CF4-23BF-4306-9C0D-8E9A0D1A8A74}" id="{F12EF3C2-9F6D-4175-9BEA-B39BBF526658}">
    <text>De acuerdo con la base de gerencia para 2019 son 3</text>
  </threadedComment>
  <threadedComment ref="K53" dT="2022-08-04T14:26:47.78" personId="{99902CF4-23BF-4306-9C0D-8E9A0D1A8A74}" id="{69423C7A-4B11-4BBD-9239-CFF8E09705C5}">
    <text>De acuerdo con la base de gerencia estas entregas corresponden a 2019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E38" dT="2022-08-04T14:22:33.03" personId="{99902CF4-23BF-4306-9C0D-8E9A0D1A8A74}" id="{C3F3E3FC-8D86-459B-A975-104B35F65A69}">
    <text>Meta presentada al Consejo Directivo Enero 2022</text>
  </threadedComment>
  <threadedComment ref="I38" dT="2022-08-04T14:23:51.37" personId="{99902CF4-23BF-4306-9C0D-8E9A0D1A8A74}" id="{36A1ECF5-5F54-4453-A244-18F59C1C0E36}">
    <text>De acuerdo con la base de gerencia son 42</text>
  </threadedComment>
  <threadedComment ref="J38" dT="2022-08-04T14:24:15.53" personId="{99902CF4-23BF-4306-9C0D-8E9A0D1A8A74}" id="{E717B550-46AF-46F0-B220-B6AB7F03A324}">
    <text>De acuerdo con la base de gerencia son 27</text>
  </threadedComment>
  <threadedComment ref="I51" dT="2022-08-04T14:27:45.88" personId="{99902CF4-23BF-4306-9C0D-8E9A0D1A8A74}" id="{E0286825-568F-4AA8-ADBB-038967F797AE}">
    <text>De acuerdo con el informe de gerencia para 2016 se entregaron 25</text>
  </threadedComment>
  <threadedComment ref="J51" dT="2022-08-04T14:28:16.21" personId="{99902CF4-23BF-4306-9C0D-8E9A0D1A8A74}" id="{39BD9C14-9961-43E8-95C3-0F14501D9F15}">
    <text>De acuerdo con el informe de gerencia para 2017 son 103</text>
  </threadedComment>
  <threadedComment ref="K51" dT="2022-08-04T14:28:53.85" personId="{99902CF4-23BF-4306-9C0D-8E9A0D1A8A74}" id="{8411A765-0B38-4F50-92C3-38F8959423F6}">
    <text>De acuerdo con la base de gerencia para 2018 son 70</text>
  </threadedComment>
  <threadedComment ref="L51" dT="2022-08-04T14:29:24.67" personId="{99902CF4-23BF-4306-9C0D-8E9A0D1A8A74}" id="{A2941EE5-AC05-418D-AE89-32BACEC62D60}">
    <text>De acuerdo con la base de geencia para 2019 son 12</text>
  </threadedComment>
  <threadedComment ref="I52" dT="2022-08-04T14:30:09.44" personId="{99902CF4-23BF-4306-9C0D-8E9A0D1A8A74}" id="{B89DE47C-813C-45A8-B582-B13B1B1F1BEE}">
    <text>De acuerdo con la base de gerencia para 2016 son 115</text>
  </threadedComment>
  <threadedComment ref="J52" dT="2022-08-04T14:30:45.10" personId="{99902CF4-23BF-4306-9C0D-8E9A0D1A8A74}" id="{E7B8CB82-9AF9-4602-A27A-C04B8641DE15}">
    <text>De acuerdo con la base de gerencia para 2017 son 95</text>
  </threadedComment>
  <threadedComment ref="K52" dT="2022-08-04T14:31:23.46" personId="{99902CF4-23BF-4306-9C0D-8E9A0D1A8A74}" id="{8AD88D95-60E4-4E93-A654-83C503DE7BBB}">
    <text>De acuerdo con la base de gerencia para 2018 son 34</text>
  </threadedComment>
  <threadedComment ref="L52" dT="2022-08-04T14:32:02.67" personId="{99902CF4-23BF-4306-9C0D-8E9A0D1A8A74}" id="{0180B56B-75A3-4A37-8D45-B4CE5BC91170}">
    <text>De acuerdo con la base de gerencia para 2019 son 3</text>
  </threadedComment>
  <threadedComment ref="K53" dT="2022-08-04T14:26:47.78" personId="{99902CF4-23BF-4306-9C0D-8E9A0D1A8A74}" id="{363F33E0-ED42-4681-BC6E-8A3E05C69E5D}">
    <text>De acuerdo con la base de gerencia estas entregas corresponden a 2019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E39" dT="2022-08-04T14:22:33.03" personId="{99902CF4-23BF-4306-9C0D-8E9A0D1A8A74}" id="{A4A88EEE-E0A9-460F-A520-9C6FC9DCCAFB}">
    <text>Meta presentada al Consejo Directivo Enero 2022</text>
  </threadedComment>
  <threadedComment ref="I39" dT="2022-08-04T14:23:51.37" personId="{99902CF4-23BF-4306-9C0D-8E9A0D1A8A74}" id="{E06BE8E9-61EA-49AA-B1A4-D24FAB3BEDBF}">
    <text>De acuerdo con la base de gerencia son 42</text>
  </threadedComment>
  <threadedComment ref="J39" dT="2022-08-04T14:24:15.53" personId="{99902CF4-23BF-4306-9C0D-8E9A0D1A8A74}" id="{A25D8AEF-146A-4EDE-A172-4E4466AC2A2A}">
    <text>De acuerdo con la base de gerencia son 27</text>
  </threadedComment>
  <threadedComment ref="I52" dT="2022-08-04T14:27:45.88" personId="{99902CF4-23BF-4306-9C0D-8E9A0D1A8A74}" id="{F2AF7DF6-ACE3-4BD9-9558-E5C54C6FB3C1}">
    <text>De acuerdo con el informe de gerencia para 2016 se entregaron 25</text>
  </threadedComment>
  <threadedComment ref="J52" dT="2022-08-04T14:28:16.21" personId="{99902CF4-23BF-4306-9C0D-8E9A0D1A8A74}" id="{1D55C388-4535-4247-88CF-78379394D7EE}">
    <text>De acuerdo con el informe de gerencia para 2017 son 103</text>
  </threadedComment>
  <threadedComment ref="K52" dT="2022-08-04T14:28:53.85" personId="{99902CF4-23BF-4306-9C0D-8E9A0D1A8A74}" id="{F6183F2E-4812-4C69-BDFD-6FF28B764E5F}">
    <text>De acuerdo con la base de gerencia para 2018 son 70</text>
  </threadedComment>
  <threadedComment ref="L52" dT="2022-08-04T14:29:24.67" personId="{99902CF4-23BF-4306-9C0D-8E9A0D1A8A74}" id="{40434D79-12D5-437A-B175-61B7DBC2CEBC}">
    <text>De acuerdo con la base de geencia para 2019 son 12</text>
  </threadedComment>
  <threadedComment ref="I53" dT="2022-08-04T14:30:09.44" personId="{99902CF4-23BF-4306-9C0D-8E9A0D1A8A74}" id="{4C666660-1634-4DAE-B973-E49E00B1C79F}">
    <text>De acuerdo con la base de gerencia para 2016 son 115</text>
  </threadedComment>
  <threadedComment ref="J53" dT="2022-08-04T14:30:45.10" personId="{99902CF4-23BF-4306-9C0D-8E9A0D1A8A74}" id="{0CF27B50-89E3-4560-A56D-7C13D023EC06}">
    <text>De acuerdo con la base de gerencia para 2017 son 95</text>
  </threadedComment>
  <threadedComment ref="K53" dT="2022-08-04T14:31:23.46" personId="{99902CF4-23BF-4306-9C0D-8E9A0D1A8A74}" id="{08E775B2-9632-4C68-A3C2-DBF9DEB888F8}">
    <text>De acuerdo con la base de gerencia para 2018 son 34</text>
  </threadedComment>
  <threadedComment ref="L53" dT="2022-08-04T14:32:02.67" personId="{99902CF4-23BF-4306-9C0D-8E9A0D1A8A74}" id="{09893888-DC61-4130-AAD8-F7D009117DCD}">
    <text>De acuerdo con la base de gerencia para 2019 son 3</text>
  </threadedComment>
  <threadedComment ref="K54" dT="2022-08-04T14:26:47.78" personId="{99902CF4-23BF-4306-9C0D-8E9A0D1A8A74}" id="{4FDB3695-3A0B-49EC-A411-29401CCD8839}">
    <text>De acuerdo con la base de gerencia estas entregas corresponden a 2019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E39" dT="2022-08-04T14:22:33.03" personId="{99902CF4-23BF-4306-9C0D-8E9A0D1A8A74}" id="{76ED1C2F-F3E6-4F84-8628-2FB5A6D10A01}">
    <text>Meta presentada al Consejo Directivo Enero 2022</text>
  </threadedComment>
  <threadedComment ref="I39" dT="2022-08-04T14:23:51.37" personId="{99902CF4-23BF-4306-9C0D-8E9A0D1A8A74}" id="{78DA465E-33C7-47B2-8400-35C59D71AD78}">
    <text>De acuerdo con la base de gerencia son 42</text>
  </threadedComment>
  <threadedComment ref="J39" dT="2022-08-04T14:24:15.53" personId="{99902CF4-23BF-4306-9C0D-8E9A0D1A8A74}" id="{E57B0DE9-E862-44B4-8B80-58F6BF3DE916}">
    <text>De acuerdo con la base de gerencia son 27</text>
  </threadedComment>
  <threadedComment ref="I52" dT="2022-08-04T14:27:45.88" personId="{99902CF4-23BF-4306-9C0D-8E9A0D1A8A74}" id="{D54E8E0C-304F-4520-885D-384A3F8C8103}">
    <text>De acuerdo con el informe de gerencia para 2016 se entregaron 25</text>
  </threadedComment>
  <threadedComment ref="J52" dT="2022-08-04T14:28:16.21" personId="{99902CF4-23BF-4306-9C0D-8E9A0D1A8A74}" id="{2D52D2B5-E7C5-48B5-92AD-2C90F82D4090}">
    <text>De acuerdo con el informe de gerencia para 2017 son 103</text>
  </threadedComment>
  <threadedComment ref="K52" dT="2022-08-04T14:28:53.85" personId="{99902CF4-23BF-4306-9C0D-8E9A0D1A8A74}" id="{89FA4362-82B2-4CDA-9507-75562A9A3510}">
    <text>De acuerdo con la base de gerencia para 2018 son 70</text>
  </threadedComment>
  <threadedComment ref="L52" dT="2022-08-04T14:29:24.67" personId="{99902CF4-23BF-4306-9C0D-8E9A0D1A8A74}" id="{3C89BFE9-B198-4A96-9D24-7D7B642768AB}">
    <text>De acuerdo con la base de geencia para 2019 son 12</text>
  </threadedComment>
  <threadedComment ref="I53" dT="2022-08-04T14:30:09.44" personId="{99902CF4-23BF-4306-9C0D-8E9A0D1A8A74}" id="{EE3C602E-D4AF-4D3A-82BC-D4DB3DB12F3F}">
    <text>De acuerdo con la base de gerencia para 2016 son 115</text>
  </threadedComment>
  <threadedComment ref="J53" dT="2022-08-04T14:30:45.10" personId="{99902CF4-23BF-4306-9C0D-8E9A0D1A8A74}" id="{4CB4C774-569C-4D00-B8C5-2E9B34DB36A2}">
    <text>De acuerdo con la base de gerencia para 2017 son 95</text>
  </threadedComment>
  <threadedComment ref="K53" dT="2022-08-04T14:31:23.46" personId="{99902CF4-23BF-4306-9C0D-8E9A0D1A8A74}" id="{F7DE84C7-4BE3-43C5-BD3A-BB12BC62BF0C}">
    <text>De acuerdo con la base de gerencia para 2018 son 34</text>
  </threadedComment>
  <threadedComment ref="L53" dT="2022-08-04T14:32:02.67" personId="{99902CF4-23BF-4306-9C0D-8E9A0D1A8A74}" id="{7EC811B3-0AD5-4502-9C6D-EDD4139081B3}">
    <text>De acuerdo con la base de gerencia para 2019 son 3</text>
  </threadedComment>
  <threadedComment ref="K54" dT="2022-08-04T14:26:47.78" personId="{99902CF4-23BF-4306-9C0D-8E9A0D1A8A74}" id="{01C2A893-FF54-4937-A4B8-9B5C0760C7F4}">
    <text>De acuerdo con la base de gerencia estas entregas corresponden a 2019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E40" dT="2022-08-04T14:22:33.03" personId="{99902CF4-23BF-4306-9C0D-8E9A0D1A8A74}" id="{E3802CA2-A7DC-4B75-BC74-C6901A9D2E8D}">
    <text>Meta presentada al Consejo Directivo Enero 2022</text>
  </threadedComment>
  <threadedComment ref="I40" dT="2022-08-04T14:23:51.37" personId="{99902CF4-23BF-4306-9C0D-8E9A0D1A8A74}" id="{60B33879-B27A-4B82-97C1-9A5AFA136B25}">
    <text>De acuerdo con la base de gerencia son 42</text>
  </threadedComment>
  <threadedComment ref="J40" dT="2022-08-04T14:24:15.53" personId="{99902CF4-23BF-4306-9C0D-8E9A0D1A8A74}" id="{E9103577-4F27-42AB-8D24-AA783839BF3C}">
    <text>De acuerdo con la base de gerencia son 27</text>
  </threadedComment>
  <threadedComment ref="I53" dT="2022-08-04T14:27:45.88" personId="{99902CF4-23BF-4306-9C0D-8E9A0D1A8A74}" id="{B5BFD069-BE0F-48DD-AD7F-6CABD3F06015}">
    <text>De acuerdo con el informe de gerencia para 2016 se entregaron 25</text>
  </threadedComment>
  <threadedComment ref="J53" dT="2022-08-04T14:28:16.21" personId="{99902CF4-23BF-4306-9C0D-8E9A0D1A8A74}" id="{B5EA9321-D1AC-45D4-AFFA-E08770F2D41B}">
    <text>De acuerdo con el informe de gerencia para 2017 son 103</text>
  </threadedComment>
  <threadedComment ref="K53" dT="2022-08-04T14:28:53.85" personId="{99902CF4-23BF-4306-9C0D-8E9A0D1A8A74}" id="{CFC14E3B-B586-4912-A2F6-844BF956A121}">
    <text>De acuerdo con la base de gerencia para 2018 son 70</text>
  </threadedComment>
  <threadedComment ref="L53" dT="2022-08-04T14:29:24.67" personId="{99902CF4-23BF-4306-9C0D-8E9A0D1A8A74}" id="{A7D30039-9D3F-40EC-AD8F-26BF8B30F7B9}">
    <text>De acuerdo con la base de geencia para 2019 son 12</text>
  </threadedComment>
  <threadedComment ref="I54" dT="2022-08-04T14:30:09.44" personId="{99902CF4-23BF-4306-9C0D-8E9A0D1A8A74}" id="{9A2126DB-E6D4-49C3-9A9B-D0D6EC38F18A}">
    <text>De acuerdo con la base de gerencia para 2016 son 115</text>
  </threadedComment>
  <threadedComment ref="J54" dT="2022-08-04T14:30:45.10" personId="{99902CF4-23BF-4306-9C0D-8E9A0D1A8A74}" id="{EEB3164B-4088-4363-ADB4-A5E7C8392902}">
    <text>De acuerdo con la base de gerencia para 2017 son 95</text>
  </threadedComment>
  <threadedComment ref="K54" dT="2022-08-04T14:31:23.46" personId="{99902CF4-23BF-4306-9C0D-8E9A0D1A8A74}" id="{73854390-B2CB-4C35-A7BB-61B6E3797A16}">
    <text>De acuerdo con la base de gerencia para 2018 son 34</text>
  </threadedComment>
  <threadedComment ref="L54" dT="2022-08-04T14:32:02.67" personId="{99902CF4-23BF-4306-9C0D-8E9A0D1A8A74}" id="{97CE0801-67AD-4546-99C4-869482994BCE}">
    <text>De acuerdo con la base de gerencia para 2019 son 3</text>
  </threadedComment>
  <threadedComment ref="K55" dT="2022-08-04T14:26:47.78" personId="{99902CF4-23BF-4306-9C0D-8E9A0D1A8A74}" id="{FB662BC9-75F8-4A75-983E-E56841EB8CB5}">
    <text>De acuerdo con la base de gerencia estas entregas corresponden a 2019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E41" dT="2022-08-04T14:22:33.03" personId="{99902CF4-23BF-4306-9C0D-8E9A0D1A8A74}" id="{50F82D31-0407-4E49-BBA4-5C83DACB365E}">
    <text>Meta presentada al Consejo Directivo Enero 2022</text>
  </threadedComment>
  <threadedComment ref="I41" dT="2022-08-04T14:23:51.37" personId="{99902CF4-23BF-4306-9C0D-8E9A0D1A8A74}" id="{C450D214-6821-402F-97D3-1D6D804B4F3C}">
    <text>De acuerdo con la base de gerencia son 42</text>
  </threadedComment>
  <threadedComment ref="J41" dT="2022-08-04T14:24:15.53" personId="{99902CF4-23BF-4306-9C0D-8E9A0D1A8A74}" id="{FD761988-AC4E-4736-9257-8B537E5C0D15}">
    <text>De acuerdo con la base de gerencia son 27</text>
  </threadedComment>
  <threadedComment ref="I54" dT="2022-08-04T14:27:45.88" personId="{99902CF4-23BF-4306-9C0D-8E9A0D1A8A74}" id="{CFB84602-78A9-4626-9A11-38AF3E02EA87}">
    <text>De acuerdo con el informe de gerencia para 2016 se entregaron 25</text>
  </threadedComment>
  <threadedComment ref="J54" dT="2022-08-04T14:28:16.21" personId="{99902CF4-23BF-4306-9C0D-8E9A0D1A8A74}" id="{0157C3F6-3AB1-4D26-8065-F0CDE9103292}">
    <text>De acuerdo con el informe de gerencia para 2017 son 103</text>
  </threadedComment>
  <threadedComment ref="K54" dT="2022-08-04T14:28:53.85" personId="{99902CF4-23BF-4306-9C0D-8E9A0D1A8A74}" id="{3BABFC6C-885E-4921-8692-80C0353FBEC7}">
    <text>De acuerdo con la base de gerencia para 2018 son 70</text>
  </threadedComment>
  <threadedComment ref="L54" dT="2022-08-04T14:29:24.67" personId="{99902CF4-23BF-4306-9C0D-8E9A0D1A8A74}" id="{54CAA0D9-E512-4AB0-82AC-6B77A36B8904}">
    <text>De acuerdo con la base de geencia para 2019 son 12</text>
  </threadedComment>
  <threadedComment ref="I55" dT="2022-08-04T14:30:09.44" personId="{99902CF4-23BF-4306-9C0D-8E9A0D1A8A74}" id="{D84FF9CD-D907-47B2-A335-FAD4FBBC3BA7}">
    <text>De acuerdo con la base de gerencia para 2016 son 115</text>
  </threadedComment>
  <threadedComment ref="J55" dT="2022-08-04T14:30:45.10" personId="{99902CF4-23BF-4306-9C0D-8E9A0D1A8A74}" id="{398D272F-AAE5-4ECA-9EA7-985C7D6B91E6}">
    <text>De acuerdo con la base de gerencia para 2017 son 95</text>
  </threadedComment>
  <threadedComment ref="K55" dT="2022-08-04T14:31:23.46" personId="{99902CF4-23BF-4306-9C0D-8E9A0D1A8A74}" id="{483B7941-735F-422E-B3A2-A5189627C237}">
    <text>De acuerdo con la base de gerencia para 2018 son 34</text>
  </threadedComment>
  <threadedComment ref="L55" dT="2022-08-04T14:32:02.67" personId="{99902CF4-23BF-4306-9C0D-8E9A0D1A8A74}" id="{9D7F4EB1-148F-4B1E-97A6-F991C612E25E}">
    <text>De acuerdo con la base de gerencia para 2019 son 3</text>
  </threadedComment>
  <threadedComment ref="K56" dT="2022-08-04T14:26:47.78" personId="{99902CF4-23BF-4306-9C0D-8E9A0D1A8A74}" id="{77E8771B-8978-4BAB-84EA-1FFD39A68386}">
    <text>De acuerdo con la base de gerencia estas entregas corresponden a 2019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E38" dT="2022-08-04T14:22:33.03" personId="{99902CF4-23BF-4306-9C0D-8E9A0D1A8A74}" id="{70DC6E48-96A1-40F4-BF66-0E34735F1FFF}">
    <text>Meta presentada al Consejo Directivo Enero 2022</text>
  </threadedComment>
  <threadedComment ref="I38" dT="2022-08-04T14:23:51.37" personId="{99902CF4-23BF-4306-9C0D-8E9A0D1A8A74}" id="{2ECF4FF6-BA10-4476-9CBF-5208AC59365D}">
    <text>De acuerdo con la base de gerencia son 42</text>
  </threadedComment>
  <threadedComment ref="J38" dT="2022-08-04T14:24:15.53" personId="{99902CF4-23BF-4306-9C0D-8E9A0D1A8A74}" id="{E982E9C0-A1D0-4950-A5AA-7C791CFE0602}">
    <text>De acuerdo con la base de gerencia son 27</text>
  </threadedComment>
  <threadedComment ref="I51" dT="2022-08-04T14:27:45.88" personId="{99902CF4-23BF-4306-9C0D-8E9A0D1A8A74}" id="{27EFE820-A11B-445D-9BC8-1BC1768D5A06}">
    <text>De acuerdo con el informe de gerencia para 2016 se entregaron 25</text>
  </threadedComment>
  <threadedComment ref="J51" dT="2022-08-04T14:28:16.21" personId="{99902CF4-23BF-4306-9C0D-8E9A0D1A8A74}" id="{3BEF2163-5C4E-459B-BF0C-C2E7A2422EF8}">
    <text>De acuerdo con el informe de gerencia para 2017 son 103</text>
  </threadedComment>
  <threadedComment ref="K51" dT="2022-08-04T14:28:53.85" personId="{99902CF4-23BF-4306-9C0D-8E9A0D1A8A74}" id="{4102ED8A-CD95-41AE-95DE-030188D254DD}">
    <text>De acuerdo con la base de gerencia para 2018 son 70</text>
  </threadedComment>
  <threadedComment ref="L51" dT="2022-08-04T14:29:24.67" personId="{99902CF4-23BF-4306-9C0D-8E9A0D1A8A74}" id="{12A4B760-E83C-4186-93CA-9E783C987ADB}">
    <text>De acuerdo con la base de geencia para 2019 son 12</text>
  </threadedComment>
  <threadedComment ref="I52" dT="2022-08-04T14:30:09.44" personId="{99902CF4-23BF-4306-9C0D-8E9A0D1A8A74}" id="{82C70278-0D1C-40D9-A5A8-C7CB50FB840D}">
    <text>De acuerdo con la base de gerencia para 2016 son 115</text>
  </threadedComment>
  <threadedComment ref="J52" dT="2022-08-04T14:30:45.10" personId="{99902CF4-23BF-4306-9C0D-8E9A0D1A8A74}" id="{2F9E598C-59C2-480C-BACB-A069B9259EEA}">
    <text>De acuerdo con la base de gerencia para 2017 son 95</text>
  </threadedComment>
  <threadedComment ref="K52" dT="2022-08-04T14:31:23.46" personId="{99902CF4-23BF-4306-9C0D-8E9A0D1A8A74}" id="{CF0669BD-2994-4DE9-9E44-26CBCA89EA43}">
    <text>De acuerdo con la base de gerencia para 2018 son 34</text>
  </threadedComment>
  <threadedComment ref="L52" dT="2022-08-04T14:32:02.67" personId="{99902CF4-23BF-4306-9C0D-8E9A0D1A8A74}" id="{7270A968-0819-483A-8810-A9E898AFEA89}">
    <text>De acuerdo con la base de gerencia para 2019 son 3</text>
  </threadedComment>
  <threadedComment ref="K53" dT="2022-08-04T14:26:47.78" personId="{99902CF4-23BF-4306-9C0D-8E9A0D1A8A74}" id="{D8A23A8A-772B-4552-B6AA-F8A229B0F3C2}">
    <text>De acuerdo con la base de gerencia estas entregas corresponden a 2019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D6694-C106-4BBD-ACFE-9D93BEA6889A}">
  <sheetPr>
    <pageSetUpPr fitToPage="1"/>
  </sheetPr>
  <dimension ref="B3:AG76"/>
  <sheetViews>
    <sheetView topLeftCell="A5" zoomScale="90" zoomScaleNormal="90" workbookViewId="0">
      <selection activeCell="C18" sqref="C18"/>
    </sheetView>
  </sheetViews>
  <sheetFormatPr baseColWidth="10" defaultRowHeight="15" x14ac:dyDescent="0.25"/>
  <cols>
    <col min="1" max="1" width="3.42578125" style="22" customWidth="1"/>
    <col min="2" max="2" width="33.5703125" style="22" customWidth="1"/>
    <col min="3" max="3" width="35" style="19" customWidth="1"/>
    <col min="4" max="4" width="41.42578125" style="19" customWidth="1"/>
    <col min="5" max="14" width="16.140625" style="56" customWidth="1"/>
    <col min="15" max="26" width="15.140625" style="22" customWidth="1"/>
    <col min="27" max="27" width="15.5703125" style="22" customWidth="1"/>
    <col min="28" max="28" width="15.42578125" style="22" customWidth="1"/>
    <col min="29" max="29" width="15.5703125" style="22" customWidth="1"/>
    <col min="30" max="16384" width="11.42578125" style="22"/>
  </cols>
  <sheetData>
    <row r="3" spans="2:29" ht="30" customHeight="1" x14ac:dyDescent="0.25">
      <c r="B3" s="191" t="s">
        <v>102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3"/>
    </row>
    <row r="5" spans="2:29" ht="52.5" customHeight="1" x14ac:dyDescent="0.25">
      <c r="B5" s="194" t="s">
        <v>103</v>
      </c>
      <c r="C5" s="194"/>
      <c r="D5" s="194"/>
      <c r="E5" s="194"/>
      <c r="F5" s="194"/>
      <c r="G5" s="194"/>
      <c r="H5" s="194"/>
      <c r="I5" s="194"/>
      <c r="J5" s="194"/>
      <c r="K5" s="19"/>
      <c r="L5" s="19"/>
      <c r="M5" s="19"/>
      <c r="N5" s="19"/>
    </row>
    <row r="7" spans="2:29" ht="15" customHeight="1" x14ac:dyDescent="0.25">
      <c r="B7" s="195" t="s">
        <v>74</v>
      </c>
      <c r="C7" s="196"/>
      <c r="D7" s="196"/>
      <c r="E7" s="196"/>
      <c r="F7" s="196"/>
      <c r="G7" s="196"/>
      <c r="H7" s="196"/>
      <c r="I7" s="196"/>
      <c r="J7" s="196"/>
      <c r="K7" s="25"/>
      <c r="L7" s="25"/>
      <c r="M7" s="25"/>
      <c r="N7" s="25"/>
    </row>
    <row r="9" spans="2:29" ht="60.75" customHeight="1" x14ac:dyDescent="0.25">
      <c r="B9" s="194" t="s">
        <v>105</v>
      </c>
      <c r="C9" s="194"/>
      <c r="D9" s="194"/>
      <c r="E9" s="194"/>
      <c r="F9" s="194"/>
      <c r="G9" s="194"/>
      <c r="H9" s="194"/>
      <c r="I9" s="194"/>
      <c r="J9" s="194"/>
      <c r="K9" s="19"/>
      <c r="L9" s="19"/>
      <c r="M9" s="19"/>
      <c r="N9" s="19"/>
    </row>
    <row r="11" spans="2:29" x14ac:dyDescent="0.25">
      <c r="B11" s="96" t="s">
        <v>70</v>
      </c>
      <c r="C11" s="24" t="s">
        <v>71</v>
      </c>
    </row>
    <row r="12" spans="2:29" x14ac:dyDescent="0.25">
      <c r="B12" s="57">
        <v>2016</v>
      </c>
      <c r="C12" s="58">
        <v>0.52800000000000002</v>
      </c>
    </row>
    <row r="13" spans="2:29" x14ac:dyDescent="0.25">
      <c r="B13" s="57">
        <v>2017</v>
      </c>
      <c r="C13" s="58">
        <v>0.67</v>
      </c>
    </row>
    <row r="14" spans="2:29" x14ac:dyDescent="0.25">
      <c r="B14" s="57">
        <v>2018</v>
      </c>
      <c r="C14" s="58">
        <v>0.76</v>
      </c>
    </row>
    <row r="15" spans="2:29" x14ac:dyDescent="0.25">
      <c r="B15" s="57">
        <v>2019</v>
      </c>
      <c r="C15" s="58">
        <v>0.81200000000000006</v>
      </c>
    </row>
    <row r="16" spans="2:29" x14ac:dyDescent="0.25">
      <c r="B16" s="57">
        <v>2020</v>
      </c>
      <c r="C16" s="58">
        <v>0.84299999999999997</v>
      </c>
    </row>
    <row r="17" spans="2:29" x14ac:dyDescent="0.25">
      <c r="B17" s="57">
        <v>2021</v>
      </c>
      <c r="C17" s="59">
        <v>0.86599999999999999</v>
      </c>
    </row>
    <row r="18" spans="2:29" x14ac:dyDescent="0.25">
      <c r="B18" s="57">
        <v>2022</v>
      </c>
      <c r="C18" s="110">
        <v>0.89600000000000002</v>
      </c>
    </row>
    <row r="19" spans="2:29" ht="15" customHeight="1" x14ac:dyDescent="0.25">
      <c r="B19" s="197"/>
      <c r="C19" s="197"/>
      <c r="D19" s="197"/>
      <c r="E19" s="197"/>
      <c r="F19" s="197"/>
      <c r="G19" s="197"/>
      <c r="H19" s="197"/>
      <c r="I19" s="197"/>
      <c r="J19" s="197"/>
      <c r="K19" s="19"/>
      <c r="L19" s="19"/>
      <c r="M19" s="19"/>
      <c r="N19" s="19"/>
    </row>
    <row r="22" spans="2:29" x14ac:dyDescent="0.25">
      <c r="B22" s="189" t="s">
        <v>67</v>
      </c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</row>
    <row r="23" spans="2:29" x14ac:dyDescent="0.25"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</row>
    <row r="25" spans="2:29" ht="27.75" customHeight="1" x14ac:dyDescent="0.25">
      <c r="B25" s="194" t="s">
        <v>124</v>
      </c>
      <c r="C25" s="194"/>
      <c r="D25" s="194"/>
      <c r="E25" s="194"/>
      <c r="F25" s="194"/>
      <c r="G25" s="194"/>
      <c r="H25" s="194"/>
      <c r="I25" s="194"/>
      <c r="J25" s="194"/>
      <c r="K25" s="19"/>
      <c r="L25" s="19"/>
      <c r="M25" s="19"/>
      <c r="N25" s="19"/>
    </row>
    <row r="26" spans="2:29" ht="15" customHeight="1" x14ac:dyDescent="0.25">
      <c r="B26" s="25"/>
      <c r="C26" s="25"/>
      <c r="D26" s="25"/>
      <c r="E26" s="25"/>
      <c r="F26" s="25"/>
      <c r="G26" s="25"/>
      <c r="H26" s="25"/>
      <c r="I26" s="25"/>
      <c r="J26" s="25"/>
    </row>
    <row r="27" spans="2:29" x14ac:dyDescent="0.25">
      <c r="B27" s="189" t="s">
        <v>68</v>
      </c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</row>
    <row r="28" spans="2:29" x14ac:dyDescent="0.25"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</row>
    <row r="29" spans="2:29" ht="15.75" thickBot="1" x14ac:dyDescent="0.3"/>
    <row r="30" spans="2:29" ht="72" customHeight="1" thickBot="1" x14ac:dyDescent="0.3">
      <c r="B30" s="1" t="s">
        <v>0</v>
      </c>
      <c r="C30" s="2" t="s">
        <v>1</v>
      </c>
      <c r="D30" s="2" t="s">
        <v>2</v>
      </c>
      <c r="E30" s="21" t="s">
        <v>75</v>
      </c>
      <c r="F30" s="99">
        <v>2013</v>
      </c>
      <c r="G30" s="99">
        <v>2014</v>
      </c>
      <c r="H30" s="99">
        <v>2015</v>
      </c>
      <c r="I30" s="99">
        <v>2016</v>
      </c>
      <c r="J30" s="99">
        <v>2017</v>
      </c>
      <c r="K30" s="99">
        <v>2018</v>
      </c>
      <c r="L30" s="99">
        <v>2019</v>
      </c>
      <c r="M30" s="99">
        <v>2020</v>
      </c>
      <c r="N30" s="99">
        <v>2021</v>
      </c>
      <c r="O30" s="20">
        <v>44562</v>
      </c>
      <c r="P30" s="20">
        <v>44593</v>
      </c>
      <c r="Q30" s="20">
        <v>44621</v>
      </c>
      <c r="R30" s="20">
        <v>44652</v>
      </c>
      <c r="S30" s="20">
        <v>44682</v>
      </c>
      <c r="T30" s="20">
        <v>44713</v>
      </c>
      <c r="U30" s="20">
        <v>44743</v>
      </c>
      <c r="V30" s="20">
        <v>44774</v>
      </c>
      <c r="W30" s="20">
        <v>44805</v>
      </c>
      <c r="X30" s="20">
        <v>44835</v>
      </c>
      <c r="Y30" s="20">
        <v>44866</v>
      </c>
      <c r="Z30" s="20">
        <v>44896</v>
      </c>
      <c r="AA30" s="98" t="s">
        <v>125</v>
      </c>
      <c r="AB30" s="27" t="s">
        <v>126</v>
      </c>
      <c r="AC30" s="29" t="s">
        <v>127</v>
      </c>
    </row>
    <row r="31" spans="2:29" ht="45.75" thickBot="1" x14ac:dyDescent="0.3">
      <c r="B31" s="71" t="s">
        <v>3</v>
      </c>
      <c r="C31" s="66" t="s">
        <v>4</v>
      </c>
      <c r="D31" s="66" t="s">
        <v>97</v>
      </c>
      <c r="E31" s="67">
        <v>43903</v>
      </c>
      <c r="F31" s="67">
        <v>3700</v>
      </c>
      <c r="G31" s="67">
        <v>2874</v>
      </c>
      <c r="H31" s="67">
        <v>4005</v>
      </c>
      <c r="I31" s="67">
        <v>7293</v>
      </c>
      <c r="J31" s="67">
        <v>4586</v>
      </c>
      <c r="K31" s="67">
        <v>7395</v>
      </c>
      <c r="L31" s="67">
        <v>2296</v>
      </c>
      <c r="M31" s="67">
        <v>2708</v>
      </c>
      <c r="N31" s="67">
        <v>1313</v>
      </c>
      <c r="O31" s="97">
        <v>80</v>
      </c>
      <c r="P31" s="3">
        <v>23</v>
      </c>
      <c r="Q31" s="3">
        <v>163</v>
      </c>
      <c r="R31" s="3">
        <v>220</v>
      </c>
      <c r="S31" s="3">
        <v>201</v>
      </c>
      <c r="T31" s="3">
        <v>65</v>
      </c>
      <c r="U31" s="3">
        <v>320</v>
      </c>
      <c r="V31" s="69">
        <v>33</v>
      </c>
      <c r="W31" s="69">
        <v>107</v>
      </c>
      <c r="X31" s="69">
        <v>146</v>
      </c>
      <c r="Y31" s="69">
        <v>52</v>
      </c>
      <c r="Z31" s="69">
        <v>201</v>
      </c>
      <c r="AA31" s="69">
        <f>SUM(O31:Z31)</f>
        <v>1611</v>
      </c>
      <c r="AB31" s="111">
        <f>F31+G31+H31+I31+J31+K31+L31+M31+N31+AA31</f>
        <v>37781</v>
      </c>
      <c r="AC31" s="101">
        <f t="shared" ref="AC31:AC54" si="0">AB31/E31</f>
        <v>0.86055622622599826</v>
      </c>
    </row>
    <row r="32" spans="2:29" ht="45" x14ac:dyDescent="0.25">
      <c r="B32" s="200" t="s">
        <v>5</v>
      </c>
      <c r="C32" s="43" t="s">
        <v>6</v>
      </c>
      <c r="D32" s="43" t="s">
        <v>77</v>
      </c>
      <c r="E32" s="44">
        <v>130</v>
      </c>
      <c r="F32" s="44"/>
      <c r="G32" s="44">
        <v>12</v>
      </c>
      <c r="H32" s="44">
        <v>8</v>
      </c>
      <c r="I32" s="44">
        <v>26</v>
      </c>
      <c r="J32" s="44">
        <f>78-SUM(F32:I32)</f>
        <v>32</v>
      </c>
      <c r="K32" s="44">
        <f>97-SUM(F32:J32)</f>
        <v>19</v>
      </c>
      <c r="L32" s="44">
        <f>107-SUM(F32:K32)</f>
        <v>10</v>
      </c>
      <c r="M32" s="44">
        <f>112-SUM(F32:L32)</f>
        <v>5</v>
      </c>
      <c r="N32" s="44">
        <v>4</v>
      </c>
      <c r="O32" s="32"/>
      <c r="P32" s="32"/>
      <c r="Q32" s="32">
        <v>1</v>
      </c>
      <c r="R32" s="32"/>
      <c r="S32" s="32"/>
      <c r="T32" s="32"/>
      <c r="U32" s="32"/>
      <c r="V32" s="32">
        <v>1</v>
      </c>
      <c r="W32" s="32"/>
      <c r="X32" s="32"/>
      <c r="Y32" s="32"/>
      <c r="Z32" s="32"/>
      <c r="AA32" s="32">
        <f t="shared" ref="AA32:AA54" si="1">SUM(O32:Z32)</f>
        <v>2</v>
      </c>
      <c r="AB32" s="112">
        <f t="shared" ref="AB32:AB54" si="2">F32+G32+H32+I32+J32+K32+L32+M32+N32+AA32</f>
        <v>118</v>
      </c>
      <c r="AC32" s="34">
        <f t="shared" si="0"/>
        <v>0.90769230769230769</v>
      </c>
    </row>
    <row r="33" spans="2:29" ht="45.75" thickBot="1" x14ac:dyDescent="0.3">
      <c r="B33" s="201"/>
      <c r="C33" s="73" t="s">
        <v>7</v>
      </c>
      <c r="D33" s="73" t="s">
        <v>8</v>
      </c>
      <c r="E33" s="74">
        <v>99</v>
      </c>
      <c r="F33" s="74"/>
      <c r="G33" s="74">
        <v>13</v>
      </c>
      <c r="H33" s="74">
        <v>11</v>
      </c>
      <c r="I33" s="74">
        <v>21</v>
      </c>
      <c r="J33" s="74">
        <f>65-SUM(F33:I33)</f>
        <v>20</v>
      </c>
      <c r="K33" s="74">
        <f>83-SUM(F33:J33)</f>
        <v>18</v>
      </c>
      <c r="L33" s="74">
        <f>88-SUM(F33:K33)</f>
        <v>5</v>
      </c>
      <c r="M33" s="74">
        <f>93-SUM(F33:L33)</f>
        <v>5</v>
      </c>
      <c r="N33" s="74">
        <v>2</v>
      </c>
      <c r="O33" s="51"/>
      <c r="P33" s="51">
        <v>1</v>
      </c>
      <c r="Q33" s="51"/>
      <c r="R33" s="51"/>
      <c r="S33" s="51">
        <v>1</v>
      </c>
      <c r="T33" s="51"/>
      <c r="U33" s="51"/>
      <c r="V33" s="51"/>
      <c r="W33" s="51"/>
      <c r="X33" s="51"/>
      <c r="Y33" s="51"/>
      <c r="Z33" s="51"/>
      <c r="AA33" s="51">
        <f t="shared" si="1"/>
        <v>2</v>
      </c>
      <c r="AB33" s="113">
        <f t="shared" si="2"/>
        <v>97</v>
      </c>
      <c r="AC33" s="55">
        <f t="shared" si="0"/>
        <v>0.97979797979797978</v>
      </c>
    </row>
    <row r="34" spans="2:29" ht="59.25" customHeight="1" thickBot="1" x14ac:dyDescent="0.3">
      <c r="B34" s="72" t="s">
        <v>9</v>
      </c>
      <c r="C34" s="66" t="s">
        <v>10</v>
      </c>
      <c r="D34" s="66" t="s">
        <v>76</v>
      </c>
      <c r="E34" s="67">
        <v>39</v>
      </c>
      <c r="F34" s="67">
        <v>1</v>
      </c>
      <c r="G34" s="67">
        <v>2</v>
      </c>
      <c r="H34" s="67">
        <v>4</v>
      </c>
      <c r="I34" s="67">
        <v>8</v>
      </c>
      <c r="J34" s="67"/>
      <c r="K34" s="67">
        <f>20-SUM(F34:J34)</f>
        <v>5</v>
      </c>
      <c r="L34" s="67">
        <f>24-SUM(F34:K34)</f>
        <v>4</v>
      </c>
      <c r="M34" s="67">
        <f>28-SUM(F34:L34)</f>
        <v>4</v>
      </c>
      <c r="N34" s="67">
        <v>1</v>
      </c>
      <c r="O34" s="68">
        <v>1</v>
      </c>
      <c r="P34" s="69"/>
      <c r="Q34" s="69"/>
      <c r="R34" s="69"/>
      <c r="S34" s="69"/>
      <c r="T34" s="69">
        <v>1</v>
      </c>
      <c r="U34" s="69">
        <v>1</v>
      </c>
      <c r="V34" s="69">
        <v>1</v>
      </c>
      <c r="W34" s="69"/>
      <c r="X34" s="69"/>
      <c r="Y34" s="69"/>
      <c r="Z34" s="69"/>
      <c r="AA34" s="69">
        <f t="shared" si="1"/>
        <v>4</v>
      </c>
      <c r="AB34" s="111">
        <f t="shared" si="2"/>
        <v>33</v>
      </c>
      <c r="AC34" s="70">
        <f t="shared" si="0"/>
        <v>0.84615384615384615</v>
      </c>
    </row>
    <row r="35" spans="2:29" ht="45" x14ac:dyDescent="0.25">
      <c r="B35" s="202" t="s">
        <v>11</v>
      </c>
      <c r="C35" s="43" t="s">
        <v>12</v>
      </c>
      <c r="D35" s="43" t="s">
        <v>13</v>
      </c>
      <c r="E35" s="44">
        <v>388</v>
      </c>
      <c r="F35" s="44">
        <v>10</v>
      </c>
      <c r="G35" s="44">
        <v>88</v>
      </c>
      <c r="H35" s="44">
        <v>179</v>
      </c>
      <c r="I35" s="44">
        <v>92</v>
      </c>
      <c r="J35" s="44">
        <v>7</v>
      </c>
      <c r="K35" s="44">
        <v>1</v>
      </c>
      <c r="L35" s="44">
        <v>2</v>
      </c>
      <c r="M35" s="44">
        <v>7</v>
      </c>
      <c r="N35" s="44"/>
      <c r="O35" s="32"/>
      <c r="P35" s="32"/>
      <c r="Q35" s="32"/>
      <c r="R35" s="32"/>
      <c r="S35" s="32"/>
      <c r="T35" s="32">
        <v>0</v>
      </c>
      <c r="U35" s="32"/>
      <c r="V35" s="32"/>
      <c r="W35" s="32"/>
      <c r="X35" s="32"/>
      <c r="Y35" s="32"/>
      <c r="Z35" s="32"/>
      <c r="AA35" s="32">
        <f>SUM(O35:Z35)</f>
        <v>0</v>
      </c>
      <c r="AB35" s="112">
        <f t="shared" si="2"/>
        <v>386</v>
      </c>
      <c r="AC35" s="34">
        <f t="shared" si="0"/>
        <v>0.99484536082474229</v>
      </c>
    </row>
    <row r="36" spans="2:29" ht="60.75" thickBot="1" x14ac:dyDescent="0.3">
      <c r="B36" s="203"/>
      <c r="C36" s="73" t="s">
        <v>14</v>
      </c>
      <c r="D36" s="73" t="s">
        <v>48</v>
      </c>
      <c r="E36" s="74">
        <v>5</v>
      </c>
      <c r="F36" s="74"/>
      <c r="G36" s="74"/>
      <c r="H36" s="74">
        <v>5</v>
      </c>
      <c r="I36" s="74"/>
      <c r="J36" s="74"/>
      <c r="K36" s="74"/>
      <c r="L36" s="74"/>
      <c r="M36" s="74"/>
      <c r="N36" s="74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>
        <f t="shared" si="1"/>
        <v>0</v>
      </c>
      <c r="AB36" s="113">
        <f t="shared" si="2"/>
        <v>5</v>
      </c>
      <c r="AC36" s="55">
        <f t="shared" si="0"/>
        <v>1</v>
      </c>
    </row>
    <row r="37" spans="2:29" ht="30.75" thickBot="1" x14ac:dyDescent="0.3">
      <c r="B37" s="71" t="s">
        <v>15</v>
      </c>
      <c r="C37" s="66" t="s">
        <v>16</v>
      </c>
      <c r="D37" s="66" t="s">
        <v>78</v>
      </c>
      <c r="E37" s="67">
        <v>255</v>
      </c>
      <c r="F37" s="67"/>
      <c r="G37" s="67">
        <v>4</v>
      </c>
      <c r="H37" s="67">
        <v>42</v>
      </c>
      <c r="I37" s="67">
        <v>42</v>
      </c>
      <c r="J37" s="67">
        <f>115-SUM(F37:I37)</f>
        <v>27</v>
      </c>
      <c r="K37" s="67">
        <f>145-SUM(F37:J37)</f>
        <v>30</v>
      </c>
      <c r="L37" s="67">
        <f>197-SUM(F37:K37)</f>
        <v>52</v>
      </c>
      <c r="M37" s="67">
        <f>220-SUM(F37:L37)</f>
        <v>23</v>
      </c>
      <c r="N37" s="67">
        <v>14</v>
      </c>
      <c r="O37" s="68"/>
      <c r="P37" s="69"/>
      <c r="Q37" s="69">
        <v>1</v>
      </c>
      <c r="R37" s="69">
        <v>1</v>
      </c>
      <c r="S37" s="69"/>
      <c r="T37" s="69"/>
      <c r="U37" s="69">
        <v>1</v>
      </c>
      <c r="V37" s="69">
        <v>1</v>
      </c>
      <c r="W37" s="69"/>
      <c r="X37" s="69"/>
      <c r="Y37" s="69"/>
      <c r="Z37" s="69"/>
      <c r="AA37" s="69">
        <f t="shared" si="1"/>
        <v>4</v>
      </c>
      <c r="AB37" s="111">
        <f t="shared" si="2"/>
        <v>238</v>
      </c>
      <c r="AC37" s="70">
        <f t="shared" si="0"/>
        <v>0.93333333333333335</v>
      </c>
    </row>
    <row r="38" spans="2:29" ht="90" x14ac:dyDescent="0.25">
      <c r="B38" s="200" t="s">
        <v>17</v>
      </c>
      <c r="C38" s="43" t="s">
        <v>18</v>
      </c>
      <c r="D38" s="43" t="s">
        <v>19</v>
      </c>
      <c r="E38" s="44">
        <v>137</v>
      </c>
      <c r="F38" s="44">
        <v>71</v>
      </c>
      <c r="G38" s="44">
        <v>66</v>
      </c>
      <c r="H38" s="44"/>
      <c r="I38" s="44"/>
      <c r="J38" s="44"/>
      <c r="K38" s="44"/>
      <c r="L38" s="44"/>
      <c r="M38" s="44"/>
      <c r="N38" s="44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>
        <f t="shared" si="1"/>
        <v>0</v>
      </c>
      <c r="AB38" s="33">
        <f t="shared" si="2"/>
        <v>137</v>
      </c>
      <c r="AC38" s="34">
        <f t="shared" si="0"/>
        <v>1</v>
      </c>
    </row>
    <row r="39" spans="2:29" ht="60" x14ac:dyDescent="0.25">
      <c r="B39" s="204"/>
      <c r="C39" s="11" t="s">
        <v>20</v>
      </c>
      <c r="D39" s="11" t="s">
        <v>21</v>
      </c>
      <c r="E39" s="10">
        <v>253</v>
      </c>
      <c r="F39" s="10">
        <v>253</v>
      </c>
      <c r="G39" s="10"/>
      <c r="H39" s="10"/>
      <c r="I39" s="10"/>
      <c r="J39" s="10"/>
      <c r="K39" s="10"/>
      <c r="L39" s="10"/>
      <c r="M39" s="10"/>
      <c r="N39" s="10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>
        <f t="shared" si="1"/>
        <v>0</v>
      </c>
      <c r="AB39" s="3">
        <f t="shared" si="2"/>
        <v>253</v>
      </c>
      <c r="AC39" s="54">
        <f t="shared" si="0"/>
        <v>1</v>
      </c>
    </row>
    <row r="40" spans="2:29" ht="45" x14ac:dyDescent="0.25">
      <c r="B40" s="204"/>
      <c r="C40" s="4" t="s">
        <v>22</v>
      </c>
      <c r="D40" s="4" t="s">
        <v>23</v>
      </c>
      <c r="E40" s="5">
        <v>4</v>
      </c>
      <c r="F40" s="5"/>
      <c r="G40" s="5"/>
      <c r="H40" s="5">
        <v>3</v>
      </c>
      <c r="I40" s="5"/>
      <c r="J40" s="5"/>
      <c r="K40" s="5">
        <v>1</v>
      </c>
      <c r="L40" s="5"/>
      <c r="M40" s="5"/>
      <c r="N40" s="5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>
        <f t="shared" si="1"/>
        <v>0</v>
      </c>
      <c r="AB40" s="7">
        <f t="shared" si="2"/>
        <v>4</v>
      </c>
      <c r="AC40" s="35">
        <f t="shared" si="0"/>
        <v>1</v>
      </c>
    </row>
    <row r="41" spans="2:29" ht="114" customHeight="1" x14ac:dyDescent="0.25">
      <c r="B41" s="204"/>
      <c r="C41" s="11" t="s">
        <v>24</v>
      </c>
      <c r="D41" s="11" t="s">
        <v>25</v>
      </c>
      <c r="E41" s="10">
        <v>87</v>
      </c>
      <c r="F41" s="10"/>
      <c r="G41" s="10"/>
      <c r="H41" s="10">
        <v>15</v>
      </c>
      <c r="I41" s="10">
        <v>35</v>
      </c>
      <c r="J41" s="10">
        <v>24</v>
      </c>
      <c r="K41" s="10">
        <v>10</v>
      </c>
      <c r="L41" s="10"/>
      <c r="M41" s="10"/>
      <c r="N41" s="10">
        <v>1</v>
      </c>
      <c r="O41" s="9"/>
      <c r="P41" s="9">
        <v>1</v>
      </c>
      <c r="Q41" s="9">
        <v>1</v>
      </c>
      <c r="R41" s="9"/>
      <c r="S41" s="9"/>
      <c r="T41" s="9"/>
      <c r="U41" s="9"/>
      <c r="V41" s="9"/>
      <c r="W41" s="9"/>
      <c r="X41" s="9"/>
      <c r="Y41" s="9"/>
      <c r="Z41" s="9"/>
      <c r="AA41" s="9">
        <f t="shared" si="1"/>
        <v>2</v>
      </c>
      <c r="AB41" s="3">
        <f t="shared" si="2"/>
        <v>87</v>
      </c>
      <c r="AC41" s="54">
        <f t="shared" si="0"/>
        <v>1</v>
      </c>
    </row>
    <row r="42" spans="2:29" ht="75" x14ac:dyDescent="0.25">
      <c r="B42" s="204"/>
      <c r="C42" s="4" t="s">
        <v>26</v>
      </c>
      <c r="D42" s="4" t="s">
        <v>80</v>
      </c>
      <c r="E42" s="5">
        <v>54</v>
      </c>
      <c r="F42" s="5">
        <v>6</v>
      </c>
      <c r="G42" s="5">
        <v>42</v>
      </c>
      <c r="H42" s="5">
        <v>6</v>
      </c>
      <c r="I42" s="5"/>
      <c r="J42" s="5"/>
      <c r="K42" s="5"/>
      <c r="L42" s="5"/>
      <c r="M42" s="5"/>
      <c r="N42" s="5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>
        <f t="shared" si="1"/>
        <v>0</v>
      </c>
      <c r="AB42" s="7">
        <f t="shared" si="2"/>
        <v>54</v>
      </c>
      <c r="AC42" s="35">
        <f t="shared" si="0"/>
        <v>1</v>
      </c>
    </row>
    <row r="43" spans="2:29" ht="75" x14ac:dyDescent="0.25">
      <c r="B43" s="204"/>
      <c r="C43" s="11" t="s">
        <v>27</v>
      </c>
      <c r="D43" s="11" t="s">
        <v>79</v>
      </c>
      <c r="E43" s="10">
        <v>54</v>
      </c>
      <c r="F43" s="10">
        <v>6</v>
      </c>
      <c r="G43" s="10">
        <v>42</v>
      </c>
      <c r="H43" s="10">
        <v>6</v>
      </c>
      <c r="I43" s="10"/>
      <c r="J43" s="10"/>
      <c r="K43" s="10"/>
      <c r="L43" s="10"/>
      <c r="M43" s="10"/>
      <c r="N43" s="10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>
        <f t="shared" si="1"/>
        <v>0</v>
      </c>
      <c r="AB43" s="3">
        <f t="shared" si="2"/>
        <v>54</v>
      </c>
      <c r="AC43" s="54">
        <f t="shared" si="0"/>
        <v>1</v>
      </c>
    </row>
    <row r="44" spans="2:29" ht="102" customHeight="1" thickBot="1" x14ac:dyDescent="0.3">
      <c r="B44" s="201"/>
      <c r="C44" s="73" t="s">
        <v>28</v>
      </c>
      <c r="D44" s="73" t="s">
        <v>85</v>
      </c>
      <c r="E44" s="74">
        <v>2</v>
      </c>
      <c r="F44" s="74"/>
      <c r="G44" s="74"/>
      <c r="H44" s="74"/>
      <c r="I44" s="74"/>
      <c r="J44" s="74"/>
      <c r="K44" s="74"/>
      <c r="L44" s="74"/>
      <c r="M44" s="74"/>
      <c r="N44" s="74">
        <v>1</v>
      </c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>
        <f t="shared" si="1"/>
        <v>0</v>
      </c>
      <c r="AB44" s="52">
        <f t="shared" si="2"/>
        <v>1</v>
      </c>
      <c r="AC44" s="55">
        <f t="shared" si="0"/>
        <v>0.5</v>
      </c>
    </row>
    <row r="45" spans="2:29" ht="102" customHeight="1" x14ac:dyDescent="0.25">
      <c r="B45" s="114"/>
      <c r="C45" s="115"/>
      <c r="D45" s="115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8"/>
      <c r="AC45" s="119"/>
    </row>
    <row r="46" spans="2:29" ht="30" x14ac:dyDescent="0.25">
      <c r="B46" s="205" t="s">
        <v>29</v>
      </c>
      <c r="C46" s="86" t="s">
        <v>56</v>
      </c>
      <c r="D46" s="92" t="s">
        <v>82</v>
      </c>
      <c r="E46" s="93">
        <v>28</v>
      </c>
      <c r="F46" s="93"/>
      <c r="G46" s="93"/>
      <c r="H46" s="93"/>
      <c r="I46" s="93">
        <v>2</v>
      </c>
      <c r="J46" s="93">
        <v>12</v>
      </c>
      <c r="K46" s="93">
        <f>20-SUM(F46:J46)</f>
        <v>6</v>
      </c>
      <c r="L46" s="93">
        <v>5</v>
      </c>
      <c r="M46" s="93">
        <v>2</v>
      </c>
      <c r="N46" s="93">
        <v>1</v>
      </c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>
        <f t="shared" si="1"/>
        <v>0</v>
      </c>
      <c r="AB46" s="120">
        <f t="shared" si="2"/>
        <v>28</v>
      </c>
      <c r="AC46" s="94">
        <f t="shared" si="0"/>
        <v>1</v>
      </c>
    </row>
    <row r="47" spans="2:29" ht="30" x14ac:dyDescent="0.25">
      <c r="B47" s="206"/>
      <c r="C47" s="12" t="s">
        <v>57</v>
      </c>
      <c r="D47" s="17" t="s">
        <v>81</v>
      </c>
      <c r="E47" s="5">
        <v>32</v>
      </c>
      <c r="F47" s="5"/>
      <c r="G47" s="5"/>
      <c r="H47" s="5"/>
      <c r="I47" s="5">
        <v>5</v>
      </c>
      <c r="J47" s="5">
        <v>16</v>
      </c>
      <c r="K47" s="5">
        <f>26-SUM(F47:J47)</f>
        <v>5</v>
      </c>
      <c r="L47" s="5">
        <v>6</v>
      </c>
      <c r="M47" s="5"/>
      <c r="N47" s="5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>
        <f t="shared" si="1"/>
        <v>0</v>
      </c>
      <c r="AB47" s="121">
        <f t="shared" si="2"/>
        <v>32</v>
      </c>
      <c r="AC47" s="35">
        <f t="shared" si="0"/>
        <v>1</v>
      </c>
    </row>
    <row r="48" spans="2:29" ht="88.5" customHeight="1" x14ac:dyDescent="0.25">
      <c r="B48" s="206"/>
      <c r="C48" s="11" t="s">
        <v>58</v>
      </c>
      <c r="D48" s="18" t="s">
        <v>59</v>
      </c>
      <c r="E48" s="10">
        <v>21</v>
      </c>
      <c r="F48" s="10"/>
      <c r="G48" s="10"/>
      <c r="H48" s="10"/>
      <c r="I48" s="10">
        <v>21</v>
      </c>
      <c r="J48" s="10"/>
      <c r="K48" s="10"/>
      <c r="L48" s="10"/>
      <c r="M48" s="10"/>
      <c r="N48" s="10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>
        <f t="shared" si="1"/>
        <v>0</v>
      </c>
      <c r="AB48" s="122">
        <f t="shared" si="2"/>
        <v>21</v>
      </c>
      <c r="AC48" s="54">
        <f t="shared" si="0"/>
        <v>1</v>
      </c>
    </row>
    <row r="49" spans="2:33" ht="88.5" customHeight="1" x14ac:dyDescent="0.25">
      <c r="B49" s="206"/>
      <c r="C49" s="12" t="s">
        <v>60</v>
      </c>
      <c r="D49" s="17" t="s">
        <v>61</v>
      </c>
      <c r="E49" s="5">
        <v>3</v>
      </c>
      <c r="F49" s="5"/>
      <c r="G49" s="5"/>
      <c r="H49" s="5"/>
      <c r="I49" s="5">
        <v>3</v>
      </c>
      <c r="J49" s="5"/>
      <c r="K49" s="5"/>
      <c r="L49" s="5"/>
      <c r="M49" s="5"/>
      <c r="N49" s="5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>
        <f t="shared" si="1"/>
        <v>0</v>
      </c>
      <c r="AB49" s="121">
        <f t="shared" si="2"/>
        <v>3</v>
      </c>
      <c r="AC49" s="35">
        <f t="shared" si="0"/>
        <v>1</v>
      </c>
    </row>
    <row r="50" spans="2:33" ht="60" x14ac:dyDescent="0.25">
      <c r="B50" s="206"/>
      <c r="C50" s="11" t="s">
        <v>30</v>
      </c>
      <c r="D50" s="18" t="s">
        <v>83</v>
      </c>
      <c r="E50" s="10">
        <v>210</v>
      </c>
      <c r="F50" s="10"/>
      <c r="G50" s="10"/>
      <c r="H50" s="10"/>
      <c r="I50" s="10"/>
      <c r="J50" s="10">
        <f>135-SUM(F50:I50)</f>
        <v>135</v>
      </c>
      <c r="K50" s="10">
        <f>208-SUM(F50:J50)</f>
        <v>73</v>
      </c>
      <c r="L50" s="10">
        <f>209-SUM(F50:K50)</f>
        <v>1</v>
      </c>
      <c r="M50" s="10"/>
      <c r="N50" s="10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>
        <f t="shared" si="1"/>
        <v>0</v>
      </c>
      <c r="AB50" s="122">
        <f t="shared" si="2"/>
        <v>209</v>
      </c>
      <c r="AC50" s="54">
        <f t="shared" si="0"/>
        <v>0.99523809523809526</v>
      </c>
    </row>
    <row r="51" spans="2:33" ht="72" customHeight="1" x14ac:dyDescent="0.25">
      <c r="B51" s="206"/>
      <c r="C51" s="12" t="s">
        <v>31</v>
      </c>
      <c r="D51" s="17" t="s">
        <v>84</v>
      </c>
      <c r="E51" s="5">
        <v>247</v>
      </c>
      <c r="F51" s="5"/>
      <c r="G51" s="5"/>
      <c r="H51" s="5"/>
      <c r="I51" s="5">
        <v>134</v>
      </c>
      <c r="J51" s="5">
        <f>211-SUM(F51:I51)</f>
        <v>77</v>
      </c>
      <c r="K51" s="5">
        <f>248-SUM(F51:J51)</f>
        <v>37</v>
      </c>
      <c r="L51" s="5"/>
      <c r="M51" s="5"/>
      <c r="N51" s="5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>
        <f t="shared" si="1"/>
        <v>0</v>
      </c>
      <c r="AB51" s="121">
        <f t="shared" si="2"/>
        <v>248</v>
      </c>
      <c r="AC51" s="35">
        <f t="shared" si="0"/>
        <v>1.0040485829959513</v>
      </c>
    </row>
    <row r="52" spans="2:33" ht="90" customHeight="1" x14ac:dyDescent="0.25">
      <c r="B52" s="206"/>
      <c r="C52" s="11" t="s">
        <v>62</v>
      </c>
      <c r="D52" s="18" t="s">
        <v>63</v>
      </c>
      <c r="E52" s="10">
        <v>3</v>
      </c>
      <c r="F52" s="10"/>
      <c r="G52" s="10"/>
      <c r="H52" s="10"/>
      <c r="I52" s="10"/>
      <c r="J52" s="10"/>
      <c r="K52" s="10">
        <f>2-SUM(F52:J52)</f>
        <v>2</v>
      </c>
      <c r="L52" s="10">
        <f>3-SUM(F52:K52)</f>
        <v>1</v>
      </c>
      <c r="M52" s="10"/>
      <c r="N52" s="10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>
        <f t="shared" si="1"/>
        <v>0</v>
      </c>
      <c r="AB52" s="122">
        <f t="shared" si="2"/>
        <v>3</v>
      </c>
      <c r="AC52" s="54">
        <f t="shared" si="0"/>
        <v>1</v>
      </c>
    </row>
    <row r="53" spans="2:33" ht="60" x14ac:dyDescent="0.25">
      <c r="B53" s="206"/>
      <c r="C53" s="12" t="s">
        <v>64</v>
      </c>
      <c r="D53" s="17" t="s">
        <v>65</v>
      </c>
      <c r="E53" s="5">
        <v>1</v>
      </c>
      <c r="F53" s="5"/>
      <c r="G53" s="5"/>
      <c r="H53" s="5"/>
      <c r="I53" s="5"/>
      <c r="J53" s="5"/>
      <c r="K53" s="5"/>
      <c r="L53" s="5"/>
      <c r="M53" s="5"/>
      <c r="N53" s="5"/>
      <c r="O53" s="6"/>
      <c r="P53" s="6"/>
      <c r="Q53" s="6"/>
      <c r="R53" s="6"/>
      <c r="S53" s="6"/>
      <c r="T53" s="6"/>
      <c r="U53" s="6">
        <v>1</v>
      </c>
      <c r="V53" s="6"/>
      <c r="W53" s="6"/>
      <c r="X53" s="6"/>
      <c r="Y53" s="6"/>
      <c r="Z53" s="6"/>
      <c r="AA53" s="6">
        <f>SUM(O53:Z53)</f>
        <v>1</v>
      </c>
      <c r="AB53" s="121">
        <f>F53+G53+H53+I53+J53+K53+L53+M53+N53+AA53</f>
        <v>1</v>
      </c>
      <c r="AC53" s="35">
        <f t="shared" si="0"/>
        <v>1</v>
      </c>
    </row>
    <row r="54" spans="2:33" ht="105.75" thickBot="1" x14ac:dyDescent="0.3">
      <c r="B54" s="207"/>
      <c r="C54" s="64" t="s">
        <v>32</v>
      </c>
      <c r="D54" s="76" t="s">
        <v>66</v>
      </c>
      <c r="E54" s="46">
        <v>11000</v>
      </c>
      <c r="F54" s="46"/>
      <c r="G54" s="46"/>
      <c r="H54" s="46"/>
      <c r="I54" s="46"/>
      <c r="J54" s="46"/>
      <c r="K54" s="46"/>
      <c r="L54" s="46"/>
      <c r="M54" s="46"/>
      <c r="N54" s="46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>
        <f t="shared" si="1"/>
        <v>0</v>
      </c>
      <c r="AB54" s="123">
        <f t="shared" si="2"/>
        <v>0</v>
      </c>
      <c r="AC54" s="53">
        <f t="shared" si="0"/>
        <v>0</v>
      </c>
    </row>
    <row r="55" spans="2:33" x14ac:dyDescent="0.25">
      <c r="B55" s="13"/>
    </row>
    <row r="56" spans="2:33" x14ac:dyDescent="0.25">
      <c r="B56" s="189" t="s">
        <v>69</v>
      </c>
      <c r="C56" s="190"/>
      <c r="D56" s="190"/>
      <c r="E56" s="190"/>
      <c r="F56" s="190"/>
      <c r="G56" s="190"/>
      <c r="H56" s="190"/>
      <c r="I56" s="190"/>
      <c r="J56" s="190"/>
      <c r="K56" s="190"/>
      <c r="L56" s="190"/>
      <c r="M56" s="190"/>
      <c r="N56" s="190"/>
      <c r="O56" s="190"/>
      <c r="P56" s="190"/>
      <c r="Q56" s="190"/>
      <c r="R56" s="190"/>
      <c r="S56" s="190"/>
      <c r="T56" s="190"/>
      <c r="U56" s="190"/>
      <c r="V56" s="190"/>
      <c r="W56" s="190"/>
      <c r="X56" s="190"/>
      <c r="Y56" s="190"/>
      <c r="Z56" s="190"/>
      <c r="AA56" s="190"/>
      <c r="AB56" s="190"/>
      <c r="AC56" s="190"/>
    </row>
    <row r="57" spans="2:33" x14ac:dyDescent="0.25">
      <c r="B57" s="190"/>
      <c r="C57" s="190"/>
      <c r="D57" s="190"/>
      <c r="E57" s="190"/>
      <c r="F57" s="190"/>
      <c r="G57" s="190"/>
      <c r="H57" s="190"/>
      <c r="I57" s="190"/>
      <c r="J57" s="190"/>
      <c r="K57" s="190"/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  <c r="W57" s="190"/>
      <c r="X57" s="190"/>
      <c r="Y57" s="190"/>
      <c r="Z57" s="190"/>
      <c r="AA57" s="190"/>
      <c r="AB57" s="190"/>
      <c r="AC57" s="190"/>
    </row>
    <row r="58" spans="2:33" ht="15.75" thickBot="1" x14ac:dyDescent="0.3">
      <c r="C58" s="60"/>
      <c r="D58" s="60"/>
      <c r="T58" s="61"/>
      <c r="U58" s="61"/>
      <c r="V58" s="61"/>
      <c r="W58" s="61"/>
      <c r="X58" s="61"/>
      <c r="Y58" s="61"/>
      <c r="Z58" s="61"/>
      <c r="AA58" s="61"/>
      <c r="AB58" s="61"/>
      <c r="AC58" s="61"/>
    </row>
    <row r="59" spans="2:33" ht="69" customHeight="1" thickBot="1" x14ac:dyDescent="0.3">
      <c r="B59" s="14" t="s">
        <v>33</v>
      </c>
      <c r="C59" s="15" t="s">
        <v>1</v>
      </c>
      <c r="D59" s="15" t="s">
        <v>2</v>
      </c>
      <c r="E59" s="26" t="s">
        <v>75</v>
      </c>
      <c r="F59" s="99">
        <v>2013</v>
      </c>
      <c r="G59" s="99">
        <v>2014</v>
      </c>
      <c r="H59" s="99">
        <v>2015</v>
      </c>
      <c r="I59" s="99">
        <v>2016</v>
      </c>
      <c r="J59" s="99">
        <v>2017</v>
      </c>
      <c r="K59" s="99">
        <v>2018</v>
      </c>
      <c r="L59" s="99">
        <v>2019</v>
      </c>
      <c r="M59" s="99">
        <v>2020</v>
      </c>
      <c r="N59" s="99">
        <v>2021</v>
      </c>
      <c r="O59" s="28" t="s">
        <v>128</v>
      </c>
      <c r="P59" s="28" t="s">
        <v>129</v>
      </c>
      <c r="Q59" s="28" t="s">
        <v>130</v>
      </c>
      <c r="R59" s="28" t="s">
        <v>131</v>
      </c>
      <c r="S59" s="28" t="s">
        <v>132</v>
      </c>
      <c r="T59" s="28" t="s">
        <v>133</v>
      </c>
      <c r="U59" s="28" t="s">
        <v>134</v>
      </c>
      <c r="V59" s="28" t="s">
        <v>135</v>
      </c>
      <c r="W59" s="28" t="s">
        <v>136</v>
      </c>
      <c r="X59" s="28" t="s">
        <v>137</v>
      </c>
      <c r="Y59" s="28" t="s">
        <v>138</v>
      </c>
      <c r="Z59" s="28" t="s">
        <v>139</v>
      </c>
      <c r="AA59" s="98" t="s">
        <v>125</v>
      </c>
      <c r="AB59" s="27" t="s">
        <v>126</v>
      </c>
      <c r="AC59" s="29" t="s">
        <v>127</v>
      </c>
    </row>
    <row r="60" spans="2:33" ht="64.5" customHeight="1" x14ac:dyDescent="0.25">
      <c r="B60" s="208" t="s">
        <v>35</v>
      </c>
      <c r="C60" s="30" t="s">
        <v>39</v>
      </c>
      <c r="D60" s="31" t="s">
        <v>49</v>
      </c>
      <c r="E60" s="77">
        <v>52506</v>
      </c>
      <c r="F60" s="77"/>
      <c r="G60" s="77"/>
      <c r="H60" s="77"/>
      <c r="I60" s="77"/>
      <c r="J60" s="77">
        <v>2483</v>
      </c>
      <c r="K60" s="77">
        <v>46584</v>
      </c>
      <c r="L60" s="77"/>
      <c r="M60" s="77">
        <v>2521</v>
      </c>
      <c r="N60" s="32">
        <v>918</v>
      </c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>
        <f t="shared" ref="AA60:AA76" si="3">SUM(O60:Z60)</f>
        <v>0</v>
      </c>
      <c r="AB60" s="112">
        <f>F60+G60+H60+I60+J60+K60+L60+M60+N60+AA60</f>
        <v>52506</v>
      </c>
      <c r="AC60" s="80">
        <f t="shared" ref="AC60:AC76" si="4">AB60/E60</f>
        <v>1</v>
      </c>
      <c r="AE60" s="95"/>
      <c r="AG60" s="95"/>
    </row>
    <row r="61" spans="2:33" ht="60.75" customHeight="1" x14ac:dyDescent="0.25">
      <c r="B61" s="209"/>
      <c r="C61" s="8" t="s">
        <v>40</v>
      </c>
      <c r="D61" s="8" t="s">
        <v>86</v>
      </c>
      <c r="E61" s="16">
        <v>13</v>
      </c>
      <c r="F61" s="16"/>
      <c r="G61" s="16"/>
      <c r="H61" s="16"/>
      <c r="I61" s="16"/>
      <c r="J61" s="16">
        <v>3</v>
      </c>
      <c r="K61" s="16">
        <v>9</v>
      </c>
      <c r="L61" s="16"/>
      <c r="M61" s="16"/>
      <c r="N61" s="23">
        <v>1</v>
      </c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>
        <f t="shared" si="3"/>
        <v>0</v>
      </c>
      <c r="AB61" s="124">
        <f t="shared" ref="AB61:AB76" si="5">F61+G61+H61+I61+J61+K61+L61+M61+N61+AA61</f>
        <v>13</v>
      </c>
      <c r="AC61" s="81">
        <f t="shared" si="4"/>
        <v>1</v>
      </c>
    </row>
    <row r="62" spans="2:33" ht="72" customHeight="1" x14ac:dyDescent="0.25">
      <c r="B62" s="209"/>
      <c r="C62" s="12" t="s">
        <v>41</v>
      </c>
      <c r="D62" s="17" t="s">
        <v>50</v>
      </c>
      <c r="E62" s="78">
        <v>1000</v>
      </c>
      <c r="F62" s="78"/>
      <c r="G62" s="78"/>
      <c r="H62" s="78"/>
      <c r="I62" s="78"/>
      <c r="J62" s="78"/>
      <c r="K62" s="78"/>
      <c r="L62" s="78">
        <v>1000</v>
      </c>
      <c r="M62" s="78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>
        <f t="shared" si="3"/>
        <v>0</v>
      </c>
      <c r="AB62" s="121">
        <f t="shared" si="5"/>
        <v>1000</v>
      </c>
      <c r="AC62" s="75">
        <f t="shared" si="4"/>
        <v>1</v>
      </c>
    </row>
    <row r="63" spans="2:33" ht="53.25" customHeight="1" thickBot="1" x14ac:dyDescent="0.3">
      <c r="B63" s="210"/>
      <c r="C63" s="45" t="s">
        <v>42</v>
      </c>
      <c r="D63" s="45" t="s">
        <v>51</v>
      </c>
      <c r="E63" s="79">
        <v>596</v>
      </c>
      <c r="F63" s="79"/>
      <c r="G63" s="79"/>
      <c r="H63" s="79"/>
      <c r="I63" s="79"/>
      <c r="J63" s="79"/>
      <c r="K63" s="79"/>
      <c r="L63" s="79">
        <v>596</v>
      </c>
      <c r="M63" s="79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>
        <f t="shared" si="3"/>
        <v>0</v>
      </c>
      <c r="AB63" s="125">
        <f t="shared" si="5"/>
        <v>596</v>
      </c>
      <c r="AC63" s="82">
        <f t="shared" si="4"/>
        <v>1</v>
      </c>
    </row>
    <row r="64" spans="2:33" ht="114.75" customHeight="1" x14ac:dyDescent="0.25">
      <c r="B64" s="211" t="s">
        <v>34</v>
      </c>
      <c r="C64" s="30" t="s">
        <v>43</v>
      </c>
      <c r="D64" s="31" t="s">
        <v>53</v>
      </c>
      <c r="E64" s="77">
        <v>988</v>
      </c>
      <c r="F64" s="77"/>
      <c r="G64" s="77"/>
      <c r="H64" s="77"/>
      <c r="I64" s="77"/>
      <c r="J64" s="77"/>
      <c r="K64" s="77">
        <v>577</v>
      </c>
      <c r="L64" s="77">
        <v>219</v>
      </c>
      <c r="M64" s="77">
        <v>42</v>
      </c>
      <c r="N64" s="33">
        <v>15</v>
      </c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3"/>
      <c r="AA64" s="33">
        <f t="shared" si="3"/>
        <v>0</v>
      </c>
      <c r="AB64" s="112">
        <f t="shared" si="5"/>
        <v>853</v>
      </c>
      <c r="AC64" s="34">
        <f t="shared" si="4"/>
        <v>0.86336032388663964</v>
      </c>
    </row>
    <row r="65" spans="2:29" ht="90" customHeight="1" x14ac:dyDescent="0.25">
      <c r="B65" s="212"/>
      <c r="C65" s="8" t="s">
        <v>98</v>
      </c>
      <c r="D65" s="8" t="s">
        <v>99</v>
      </c>
      <c r="E65" s="16">
        <v>8</v>
      </c>
      <c r="F65" s="16"/>
      <c r="G65" s="16"/>
      <c r="H65" s="16"/>
      <c r="I65" s="16"/>
      <c r="J65" s="16">
        <v>2</v>
      </c>
      <c r="K65" s="16">
        <v>2</v>
      </c>
      <c r="L65" s="16"/>
      <c r="M65" s="16"/>
      <c r="N65" s="40">
        <v>2</v>
      </c>
      <c r="O65" s="23"/>
      <c r="P65" s="23"/>
      <c r="Q65" s="23"/>
      <c r="R65" s="23">
        <f>1+1</f>
        <v>2</v>
      </c>
      <c r="S65" s="23"/>
      <c r="T65" s="23"/>
      <c r="U65" s="23"/>
      <c r="V65" s="23"/>
      <c r="W65" s="23"/>
      <c r="X65" s="23"/>
      <c r="Y65" s="23"/>
      <c r="Z65" s="40"/>
      <c r="AA65" s="40">
        <f t="shared" si="3"/>
        <v>2</v>
      </c>
      <c r="AB65" s="124">
        <f t="shared" si="5"/>
        <v>8</v>
      </c>
      <c r="AC65" s="37">
        <f t="shared" si="4"/>
        <v>1</v>
      </c>
    </row>
    <row r="66" spans="2:29" ht="39" customHeight="1" x14ac:dyDescent="0.25">
      <c r="B66" s="212"/>
      <c r="C66" s="12" t="s">
        <v>87</v>
      </c>
      <c r="D66" s="17" t="s">
        <v>88</v>
      </c>
      <c r="E66" s="78">
        <v>2</v>
      </c>
      <c r="F66" s="78"/>
      <c r="G66" s="78"/>
      <c r="H66" s="78"/>
      <c r="I66" s="78"/>
      <c r="J66" s="78"/>
      <c r="K66" s="78"/>
      <c r="L66" s="78">
        <v>2</v>
      </c>
      <c r="M66" s="78"/>
      <c r="N66" s="7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7"/>
      <c r="AA66" s="7">
        <f t="shared" si="3"/>
        <v>0</v>
      </c>
      <c r="AB66" s="121">
        <f t="shared" si="5"/>
        <v>2</v>
      </c>
      <c r="AC66" s="35">
        <f t="shared" si="4"/>
        <v>1</v>
      </c>
    </row>
    <row r="67" spans="2:29" ht="35.25" customHeight="1" x14ac:dyDescent="0.25">
      <c r="B67" s="212"/>
      <c r="C67" s="8" t="s">
        <v>89</v>
      </c>
      <c r="D67" s="8" t="s">
        <v>52</v>
      </c>
      <c r="E67" s="16">
        <v>2</v>
      </c>
      <c r="F67" s="16"/>
      <c r="G67" s="16"/>
      <c r="H67" s="16"/>
      <c r="I67" s="16"/>
      <c r="J67" s="16">
        <v>1</v>
      </c>
      <c r="K67" s="16"/>
      <c r="L67" s="16">
        <v>1</v>
      </c>
      <c r="M67" s="16"/>
      <c r="N67" s="40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40"/>
      <c r="AA67" s="40">
        <f t="shared" si="3"/>
        <v>0</v>
      </c>
      <c r="AB67" s="124">
        <f t="shared" si="5"/>
        <v>2</v>
      </c>
      <c r="AC67" s="37">
        <f t="shared" si="4"/>
        <v>1</v>
      </c>
    </row>
    <row r="68" spans="2:29" ht="68.25" customHeight="1" thickBot="1" x14ac:dyDescent="0.3">
      <c r="B68" s="213"/>
      <c r="C68" s="48" t="s">
        <v>44</v>
      </c>
      <c r="D68" s="49" t="s">
        <v>72</v>
      </c>
      <c r="E68" s="50">
        <v>1</v>
      </c>
      <c r="F68" s="50"/>
      <c r="G68" s="50"/>
      <c r="H68" s="50"/>
      <c r="I68" s="50">
        <v>1</v>
      </c>
      <c r="J68" s="50"/>
      <c r="K68" s="50"/>
      <c r="L68" s="50"/>
      <c r="M68" s="50"/>
      <c r="N68" s="52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2"/>
      <c r="AA68" s="52">
        <f t="shared" si="3"/>
        <v>0</v>
      </c>
      <c r="AB68" s="113">
        <f t="shared" si="5"/>
        <v>1</v>
      </c>
      <c r="AC68" s="55">
        <f t="shared" si="4"/>
        <v>1</v>
      </c>
    </row>
    <row r="69" spans="2:29" ht="49.5" customHeight="1" x14ac:dyDescent="0.25">
      <c r="B69" s="208" t="s">
        <v>36</v>
      </c>
      <c r="C69" s="63" t="s">
        <v>45</v>
      </c>
      <c r="D69" s="63" t="s">
        <v>54</v>
      </c>
      <c r="E69" s="36">
        <v>26.1</v>
      </c>
      <c r="F69" s="36"/>
      <c r="G69" s="36"/>
      <c r="H69" s="36"/>
      <c r="I69" s="36"/>
      <c r="J69" s="36"/>
      <c r="K69" s="36"/>
      <c r="L69" s="36"/>
      <c r="M69" s="36"/>
      <c r="N69" s="42">
        <v>2.65</v>
      </c>
      <c r="O69" s="42"/>
      <c r="P69" s="126"/>
      <c r="Q69" s="42"/>
      <c r="R69" s="42">
        <v>11.39</v>
      </c>
      <c r="S69" s="42"/>
      <c r="T69" s="42"/>
      <c r="U69" s="42"/>
      <c r="V69" s="42"/>
      <c r="W69" s="42"/>
      <c r="X69" s="42"/>
      <c r="Y69" s="42"/>
      <c r="Z69" s="42"/>
      <c r="AA69" s="42">
        <f t="shared" si="3"/>
        <v>11.39</v>
      </c>
      <c r="AB69" s="127">
        <f t="shared" si="5"/>
        <v>14.040000000000001</v>
      </c>
      <c r="AC69" s="39">
        <f t="shared" si="4"/>
        <v>0.53793103448275859</v>
      </c>
    </row>
    <row r="70" spans="2:29" ht="82.5" customHeight="1" x14ac:dyDescent="0.25">
      <c r="B70" s="209"/>
      <c r="C70" s="12" t="s">
        <v>46</v>
      </c>
      <c r="D70" s="17" t="s">
        <v>55</v>
      </c>
      <c r="E70" s="78">
        <v>7852</v>
      </c>
      <c r="F70" s="78"/>
      <c r="G70" s="78">
        <v>798</v>
      </c>
      <c r="H70" s="78">
        <v>274</v>
      </c>
      <c r="I70" s="78">
        <v>920</v>
      </c>
      <c r="J70" s="78">
        <v>23</v>
      </c>
      <c r="K70" s="78">
        <v>60</v>
      </c>
      <c r="L70" s="78">
        <v>700</v>
      </c>
      <c r="M70" s="78">
        <v>275</v>
      </c>
      <c r="N70" s="6">
        <v>476</v>
      </c>
      <c r="O70" s="6"/>
      <c r="P70" s="6">
        <v>1</v>
      </c>
      <c r="Q70" s="6">
        <v>7</v>
      </c>
      <c r="R70" s="6">
        <v>7</v>
      </c>
      <c r="S70" s="6"/>
      <c r="T70" s="6">
        <f>5+120</f>
        <v>125</v>
      </c>
      <c r="U70" s="6">
        <v>1</v>
      </c>
      <c r="V70" s="6">
        <v>60</v>
      </c>
      <c r="W70" s="6">
        <v>1</v>
      </c>
      <c r="X70" s="6">
        <v>2</v>
      </c>
      <c r="Y70" s="6"/>
      <c r="Z70" s="6">
        <v>143</v>
      </c>
      <c r="AA70" s="6">
        <f>SUM(O70:Z70)</f>
        <v>347</v>
      </c>
      <c r="AB70" s="7">
        <f>F70+G70+H70+I70+J70+K70+L70+M70+N70+AA70</f>
        <v>3873</v>
      </c>
      <c r="AC70" s="35">
        <f>AB70/E70</f>
        <v>0.49325012735608764</v>
      </c>
    </row>
    <row r="71" spans="2:29" ht="88.5" customHeight="1" thickBot="1" x14ac:dyDescent="0.3">
      <c r="B71" s="214"/>
      <c r="C71" s="83" t="s">
        <v>47</v>
      </c>
      <c r="D71" s="84" t="s">
        <v>100</v>
      </c>
      <c r="E71" s="85">
        <v>3</v>
      </c>
      <c r="F71" s="85"/>
      <c r="G71" s="85"/>
      <c r="H71" s="85"/>
      <c r="I71" s="85"/>
      <c r="J71" s="85"/>
      <c r="K71" s="85"/>
      <c r="L71" s="85"/>
      <c r="M71" s="85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>
        <f t="shared" si="3"/>
        <v>0</v>
      </c>
      <c r="AB71" s="128">
        <f t="shared" si="5"/>
        <v>0</v>
      </c>
      <c r="AC71" s="38">
        <f t="shared" si="4"/>
        <v>0</v>
      </c>
    </row>
    <row r="72" spans="2:29" ht="80.25" customHeight="1" x14ac:dyDescent="0.25">
      <c r="B72" s="215" t="s">
        <v>37</v>
      </c>
      <c r="C72" s="30" t="s">
        <v>95</v>
      </c>
      <c r="D72" s="31" t="s">
        <v>94</v>
      </c>
      <c r="E72" s="77">
        <v>6</v>
      </c>
      <c r="F72" s="77"/>
      <c r="G72" s="77"/>
      <c r="H72" s="77">
        <v>1</v>
      </c>
      <c r="I72" s="77">
        <v>2</v>
      </c>
      <c r="J72" s="77">
        <v>1</v>
      </c>
      <c r="K72" s="77">
        <v>2</v>
      </c>
      <c r="L72" s="77"/>
      <c r="M72" s="77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>
        <f t="shared" si="3"/>
        <v>0</v>
      </c>
      <c r="AB72" s="33">
        <f t="shared" si="5"/>
        <v>6</v>
      </c>
      <c r="AC72" s="34">
        <f t="shared" si="4"/>
        <v>1</v>
      </c>
    </row>
    <row r="73" spans="2:29" ht="144.75" customHeight="1" x14ac:dyDescent="0.25">
      <c r="B73" s="216"/>
      <c r="C73" s="62" t="s">
        <v>101</v>
      </c>
      <c r="D73" s="11" t="s">
        <v>104</v>
      </c>
      <c r="E73" s="9">
        <v>3</v>
      </c>
      <c r="F73" s="9"/>
      <c r="G73" s="9"/>
      <c r="H73" s="9">
        <v>1</v>
      </c>
      <c r="I73" s="9"/>
      <c r="J73" s="9"/>
      <c r="K73" s="9"/>
      <c r="L73" s="9"/>
      <c r="M73" s="9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>
        <f t="shared" si="3"/>
        <v>0</v>
      </c>
      <c r="AB73" s="40">
        <f t="shared" si="5"/>
        <v>1</v>
      </c>
      <c r="AC73" s="37">
        <f t="shared" si="4"/>
        <v>0.33333333333333331</v>
      </c>
    </row>
    <row r="74" spans="2:29" ht="75.75" thickBot="1" x14ac:dyDescent="0.3">
      <c r="B74" s="217"/>
      <c r="C74" s="48" t="s">
        <v>93</v>
      </c>
      <c r="D74" s="49" t="s">
        <v>96</v>
      </c>
      <c r="E74" s="50">
        <v>4</v>
      </c>
      <c r="F74" s="50"/>
      <c r="G74" s="50"/>
      <c r="H74" s="50"/>
      <c r="I74" s="50"/>
      <c r="J74" s="50"/>
      <c r="K74" s="50">
        <v>1</v>
      </c>
      <c r="L74" s="50">
        <v>1</v>
      </c>
      <c r="M74" s="50">
        <v>1</v>
      </c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>
        <f t="shared" si="3"/>
        <v>0</v>
      </c>
      <c r="AB74" s="52">
        <f t="shared" si="5"/>
        <v>3</v>
      </c>
      <c r="AC74" s="55">
        <f t="shared" si="4"/>
        <v>0.75</v>
      </c>
    </row>
    <row r="75" spans="2:29" ht="94.5" customHeight="1" x14ac:dyDescent="0.25">
      <c r="B75" s="198" t="s">
        <v>38</v>
      </c>
      <c r="C75" s="86" t="s">
        <v>90</v>
      </c>
      <c r="D75" s="87" t="s">
        <v>73</v>
      </c>
      <c r="E75" s="88">
        <v>10</v>
      </c>
      <c r="F75" s="88"/>
      <c r="G75" s="88"/>
      <c r="H75" s="88"/>
      <c r="I75" s="88"/>
      <c r="J75" s="88">
        <v>5</v>
      </c>
      <c r="K75" s="88">
        <v>4</v>
      </c>
      <c r="L75" s="88"/>
      <c r="M75" s="88"/>
      <c r="N75" s="90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90"/>
      <c r="AA75" s="90">
        <f t="shared" si="3"/>
        <v>0</v>
      </c>
      <c r="AB75" s="90">
        <f t="shared" si="5"/>
        <v>9</v>
      </c>
      <c r="AC75" s="91">
        <f t="shared" si="4"/>
        <v>0.9</v>
      </c>
    </row>
    <row r="76" spans="2:29" ht="40.5" customHeight="1" thickBot="1" x14ac:dyDescent="0.3">
      <c r="B76" s="199"/>
      <c r="C76" s="48" t="s">
        <v>91</v>
      </c>
      <c r="D76" s="49" t="s">
        <v>92</v>
      </c>
      <c r="E76" s="50">
        <v>4</v>
      </c>
      <c r="F76" s="50"/>
      <c r="G76" s="50"/>
      <c r="H76" s="50"/>
      <c r="I76" s="50"/>
      <c r="J76" s="50"/>
      <c r="K76" s="50">
        <v>2</v>
      </c>
      <c r="L76" s="50"/>
      <c r="M76" s="50"/>
      <c r="N76" s="52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2"/>
      <c r="AA76" s="52">
        <f t="shared" si="3"/>
        <v>0</v>
      </c>
      <c r="AB76" s="52">
        <f t="shared" si="5"/>
        <v>2</v>
      </c>
      <c r="AC76" s="55">
        <f t="shared" si="4"/>
        <v>0.5</v>
      </c>
    </row>
  </sheetData>
  <autoFilter ref="B59:AC76" xr:uid="{F8931197-07DD-4F96-89F3-4382796C035F}"/>
  <mergeCells count="18">
    <mergeCell ref="B75:B76"/>
    <mergeCell ref="B25:J25"/>
    <mergeCell ref="B27:AC28"/>
    <mergeCell ref="B32:B33"/>
    <mergeCell ref="B35:B36"/>
    <mergeCell ref="B38:B44"/>
    <mergeCell ref="B46:B54"/>
    <mergeCell ref="B56:AC57"/>
    <mergeCell ref="B60:B63"/>
    <mergeCell ref="B64:B68"/>
    <mergeCell ref="B69:B71"/>
    <mergeCell ref="B72:B74"/>
    <mergeCell ref="B22:AC23"/>
    <mergeCell ref="B3:AC3"/>
    <mergeCell ref="B5:J5"/>
    <mergeCell ref="B7:J7"/>
    <mergeCell ref="B9:J9"/>
    <mergeCell ref="B19:J19"/>
  </mergeCells>
  <pageMargins left="0.9055118110236221" right="0.31496062992125984" top="1.3385826771653544" bottom="0.74803149606299213" header="0.31496062992125984" footer="0.31496062992125984"/>
  <pageSetup scale="23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8FED1-0084-4D23-88A6-754488A7AF4C}">
  <sheetPr>
    <pageSetUpPr fitToPage="1"/>
  </sheetPr>
  <dimension ref="B3:AF77"/>
  <sheetViews>
    <sheetView topLeftCell="A5" zoomScale="68" zoomScaleNormal="68" workbookViewId="0">
      <selection activeCell="B9" sqref="B9:J9"/>
    </sheetView>
  </sheetViews>
  <sheetFormatPr baseColWidth="10" defaultColWidth="11.42578125" defaultRowHeight="15" outlineLevelCol="1" x14ac:dyDescent="0.25"/>
  <cols>
    <col min="1" max="1" width="3.42578125" style="22" customWidth="1"/>
    <col min="2" max="2" width="33.5703125" style="22" customWidth="1"/>
    <col min="3" max="3" width="35" style="19" customWidth="1"/>
    <col min="4" max="4" width="41.42578125" style="19" customWidth="1"/>
    <col min="5" max="14" width="16.140625" style="56" customWidth="1"/>
    <col min="15" max="15" width="16.7109375" style="56" customWidth="1"/>
    <col min="16" max="16" width="14.7109375" style="22" customWidth="1"/>
    <col min="17" max="18" width="15.140625" style="22" customWidth="1"/>
    <col min="19" max="27" width="15.140625" style="22" hidden="1" customWidth="1" outlineLevel="1"/>
    <col min="28" max="28" width="15.5703125" style="22" customWidth="1" collapsed="1"/>
    <col min="29" max="29" width="15.42578125" style="22" customWidth="1"/>
    <col min="30" max="30" width="17.42578125" style="22" customWidth="1"/>
    <col min="31" max="16384" width="11.42578125" style="22"/>
  </cols>
  <sheetData>
    <row r="3" spans="2:30" ht="30" customHeight="1" x14ac:dyDescent="0.25">
      <c r="B3" s="191" t="s">
        <v>102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3"/>
    </row>
    <row r="5" spans="2:30" ht="52.5" customHeight="1" x14ac:dyDescent="0.25">
      <c r="B5" s="194" t="s">
        <v>103</v>
      </c>
      <c r="C5" s="194"/>
      <c r="D5" s="194"/>
      <c r="E5" s="194"/>
      <c r="F5" s="194"/>
      <c r="G5" s="194"/>
      <c r="H5" s="194"/>
      <c r="I5" s="194"/>
      <c r="J5" s="194"/>
      <c r="K5" s="19"/>
      <c r="L5" s="19"/>
      <c r="M5" s="19"/>
      <c r="N5" s="19"/>
      <c r="O5" s="19"/>
    </row>
    <row r="7" spans="2:30" ht="15" customHeight="1" x14ac:dyDescent="0.25">
      <c r="B7" s="195" t="s">
        <v>74</v>
      </c>
      <c r="C7" s="196"/>
      <c r="D7" s="196"/>
      <c r="E7" s="196"/>
      <c r="F7" s="196"/>
      <c r="G7" s="196"/>
      <c r="H7" s="196"/>
      <c r="I7" s="196"/>
      <c r="J7" s="196"/>
      <c r="K7" s="25"/>
      <c r="L7" s="25"/>
      <c r="M7" s="25"/>
      <c r="N7" s="25"/>
      <c r="O7" s="25"/>
    </row>
    <row r="9" spans="2:30" ht="60.75" customHeight="1" x14ac:dyDescent="0.25">
      <c r="B9" s="194" t="s">
        <v>105</v>
      </c>
      <c r="C9" s="194"/>
      <c r="D9" s="194"/>
      <c r="E9" s="194"/>
      <c r="F9" s="194"/>
      <c r="G9" s="194"/>
      <c r="H9" s="194"/>
      <c r="I9" s="194"/>
      <c r="J9" s="194"/>
      <c r="K9" s="19"/>
      <c r="L9" s="19"/>
      <c r="M9" s="19"/>
      <c r="N9" s="19"/>
      <c r="O9" s="19"/>
    </row>
    <row r="11" spans="2:30" x14ac:dyDescent="0.25">
      <c r="B11" s="96" t="s">
        <v>70</v>
      </c>
      <c r="C11" s="24" t="s">
        <v>71</v>
      </c>
    </row>
    <row r="12" spans="2:30" x14ac:dyDescent="0.25">
      <c r="B12" s="57">
        <v>2016</v>
      </c>
      <c r="C12" s="58">
        <v>0.52800000000000002</v>
      </c>
    </row>
    <row r="13" spans="2:30" x14ac:dyDescent="0.25">
      <c r="B13" s="57">
        <v>2017</v>
      </c>
      <c r="C13" s="58">
        <v>0.67</v>
      </c>
    </row>
    <row r="14" spans="2:30" x14ac:dyDescent="0.25">
      <c r="B14" s="57">
        <v>2018</v>
      </c>
      <c r="C14" s="58">
        <v>0.76</v>
      </c>
    </row>
    <row r="15" spans="2:30" x14ac:dyDescent="0.25">
      <c r="B15" s="57">
        <v>2019</v>
      </c>
      <c r="C15" s="58">
        <v>0.81200000000000006</v>
      </c>
    </row>
    <row r="16" spans="2:30" x14ac:dyDescent="0.25">
      <c r="B16" s="57">
        <v>2020</v>
      </c>
      <c r="C16" s="58">
        <v>0.84299999999999997</v>
      </c>
    </row>
    <row r="17" spans="2:30" x14ac:dyDescent="0.25">
      <c r="B17" s="57">
        <v>2021</v>
      </c>
      <c r="C17" s="59">
        <v>0.86599999999999999</v>
      </c>
    </row>
    <row r="18" spans="2:30" x14ac:dyDescent="0.25">
      <c r="B18" s="57">
        <v>2022</v>
      </c>
      <c r="C18" s="59">
        <v>0.89600000000000002</v>
      </c>
    </row>
    <row r="19" spans="2:30" x14ac:dyDescent="0.25">
      <c r="B19" s="100">
        <v>44986</v>
      </c>
      <c r="C19" s="110">
        <v>0.89300000000000002</v>
      </c>
    </row>
    <row r="20" spans="2:30" ht="15" customHeight="1" x14ac:dyDescent="0.25">
      <c r="B20" s="197"/>
      <c r="C20" s="197"/>
      <c r="D20" s="197"/>
      <c r="E20" s="197"/>
      <c r="F20" s="197"/>
      <c r="G20" s="197"/>
      <c r="H20" s="197"/>
      <c r="I20" s="197"/>
      <c r="J20" s="197"/>
      <c r="K20" s="19"/>
      <c r="L20" s="19"/>
      <c r="M20" s="19"/>
      <c r="N20" s="19"/>
      <c r="O20" s="19"/>
    </row>
    <row r="23" spans="2:30" x14ac:dyDescent="0.25">
      <c r="B23" s="189" t="s">
        <v>67</v>
      </c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</row>
    <row r="24" spans="2:30" x14ac:dyDescent="0.25"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</row>
    <row r="26" spans="2:30" ht="27.75" customHeight="1" x14ac:dyDescent="0.25">
      <c r="B26" s="194" t="s">
        <v>109</v>
      </c>
      <c r="C26" s="194"/>
      <c r="D26" s="194"/>
      <c r="E26" s="194"/>
      <c r="F26" s="194"/>
      <c r="G26" s="194"/>
      <c r="H26" s="194"/>
      <c r="I26" s="194"/>
      <c r="J26" s="194"/>
      <c r="K26" s="19"/>
      <c r="L26" s="19"/>
      <c r="M26" s="19"/>
      <c r="N26" s="19"/>
      <c r="O26" s="19"/>
    </row>
    <row r="27" spans="2:30" ht="15" customHeight="1" x14ac:dyDescent="0.25">
      <c r="B27" s="25"/>
      <c r="C27" s="25"/>
      <c r="D27" s="25"/>
      <c r="E27" s="25"/>
      <c r="F27" s="25"/>
      <c r="G27" s="25"/>
      <c r="H27" s="25"/>
      <c r="I27" s="25"/>
      <c r="J27" s="25"/>
    </row>
    <row r="28" spans="2:30" x14ac:dyDescent="0.25">
      <c r="B28" s="189" t="s">
        <v>68</v>
      </c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</row>
    <row r="29" spans="2:30" x14ac:dyDescent="0.25">
      <c r="B29" s="190"/>
      <c r="C29" s="190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</row>
    <row r="30" spans="2:30" ht="15.75" thickBot="1" x14ac:dyDescent="0.3"/>
    <row r="31" spans="2:30" ht="72" customHeight="1" thickBot="1" x14ac:dyDescent="0.3">
      <c r="B31" s="1" t="s">
        <v>0</v>
      </c>
      <c r="C31" s="2" t="s">
        <v>1</v>
      </c>
      <c r="D31" s="2" t="s">
        <v>2</v>
      </c>
      <c r="E31" s="21" t="s">
        <v>75</v>
      </c>
      <c r="F31" s="99">
        <v>2013</v>
      </c>
      <c r="G31" s="99">
        <v>2014</v>
      </c>
      <c r="H31" s="99">
        <v>2015</v>
      </c>
      <c r="I31" s="99">
        <v>2016</v>
      </c>
      <c r="J31" s="99">
        <v>2017</v>
      </c>
      <c r="K31" s="99">
        <v>2018</v>
      </c>
      <c r="L31" s="99">
        <v>2019</v>
      </c>
      <c r="M31" s="99">
        <v>2020</v>
      </c>
      <c r="N31" s="99">
        <v>2021</v>
      </c>
      <c r="O31" s="102">
        <v>2022</v>
      </c>
      <c r="P31" s="20">
        <v>44927</v>
      </c>
      <c r="Q31" s="20">
        <v>44958</v>
      </c>
      <c r="R31" s="20">
        <v>44986</v>
      </c>
      <c r="S31" s="20">
        <v>45017</v>
      </c>
      <c r="T31" s="20">
        <v>45047</v>
      </c>
      <c r="U31" s="20">
        <v>45078</v>
      </c>
      <c r="V31" s="20">
        <v>45108</v>
      </c>
      <c r="W31" s="20">
        <v>45139</v>
      </c>
      <c r="X31" s="20">
        <v>45170</v>
      </c>
      <c r="Y31" s="20">
        <v>45200</v>
      </c>
      <c r="Z31" s="20">
        <v>45231</v>
      </c>
      <c r="AA31" s="20">
        <v>45261</v>
      </c>
      <c r="AB31" s="98" t="s">
        <v>108</v>
      </c>
      <c r="AC31" s="27" t="s">
        <v>106</v>
      </c>
      <c r="AD31" s="29" t="s">
        <v>107</v>
      </c>
    </row>
    <row r="32" spans="2:30" ht="45.75" thickBot="1" x14ac:dyDescent="0.3">
      <c r="B32" s="71" t="s">
        <v>3</v>
      </c>
      <c r="C32" s="66" t="s">
        <v>4</v>
      </c>
      <c r="D32" s="66" t="s">
        <v>97</v>
      </c>
      <c r="E32" s="67">
        <v>43903</v>
      </c>
      <c r="F32" s="67">
        <v>3700</v>
      </c>
      <c r="G32" s="67">
        <v>2874</v>
      </c>
      <c r="H32" s="67">
        <v>4005</v>
      </c>
      <c r="I32" s="67">
        <v>7293</v>
      </c>
      <c r="J32" s="67">
        <v>4586</v>
      </c>
      <c r="K32" s="67">
        <v>7395</v>
      </c>
      <c r="L32" s="67">
        <v>2296</v>
      </c>
      <c r="M32" s="67">
        <v>2708</v>
      </c>
      <c r="N32" s="67">
        <v>1313</v>
      </c>
      <c r="O32" s="103">
        <v>1611</v>
      </c>
      <c r="P32" s="97">
        <v>19</v>
      </c>
      <c r="Q32" s="3">
        <v>43</v>
      </c>
      <c r="R32" s="3">
        <v>176</v>
      </c>
      <c r="S32" s="3"/>
      <c r="T32" s="3"/>
      <c r="U32" s="3"/>
      <c r="V32" s="3"/>
      <c r="W32" s="69"/>
      <c r="X32" s="69"/>
      <c r="Y32" s="69"/>
      <c r="Z32" s="69"/>
      <c r="AA32" s="69"/>
      <c r="AB32" s="69">
        <f>SUM(P32:AA32)</f>
        <v>238</v>
      </c>
      <c r="AC32" s="69">
        <f>+SUM(F32:O32)+AB32</f>
        <v>38019</v>
      </c>
      <c r="AD32" s="101">
        <f t="shared" ref="AD32:AD55" si="0">AC32/E32</f>
        <v>0.86597726806824138</v>
      </c>
    </row>
    <row r="33" spans="2:30" ht="45" x14ac:dyDescent="0.25">
      <c r="B33" s="200" t="s">
        <v>5</v>
      </c>
      <c r="C33" s="43" t="s">
        <v>6</v>
      </c>
      <c r="D33" s="43" t="s">
        <v>77</v>
      </c>
      <c r="E33" s="44">
        <v>130</v>
      </c>
      <c r="F33" s="44"/>
      <c r="G33" s="44">
        <v>12</v>
      </c>
      <c r="H33" s="44">
        <v>8</v>
      </c>
      <c r="I33" s="44">
        <v>26</v>
      </c>
      <c r="J33" s="44">
        <f>78-SUM(F33:I33)</f>
        <v>32</v>
      </c>
      <c r="K33" s="44">
        <f>97-SUM(F33:J33)</f>
        <v>19</v>
      </c>
      <c r="L33" s="44">
        <f>107-SUM(F33:K33)</f>
        <v>10</v>
      </c>
      <c r="M33" s="44">
        <f>112-SUM(F33:L33)</f>
        <v>5</v>
      </c>
      <c r="N33" s="44">
        <v>4</v>
      </c>
      <c r="O33" s="44">
        <v>2</v>
      </c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>
        <f t="shared" ref="AB33:AB55" si="1">SUM(P33:AA33)</f>
        <v>0</v>
      </c>
      <c r="AC33" s="32">
        <f t="shared" ref="AC33:AC55" si="2">+SUM(F33:O33)+AB33</f>
        <v>118</v>
      </c>
      <c r="AD33" s="34">
        <f t="shared" si="0"/>
        <v>0.90769230769230769</v>
      </c>
    </row>
    <row r="34" spans="2:30" ht="45.75" thickBot="1" x14ac:dyDescent="0.3">
      <c r="B34" s="201"/>
      <c r="C34" s="73" t="s">
        <v>7</v>
      </c>
      <c r="D34" s="73" t="s">
        <v>8</v>
      </c>
      <c r="E34" s="74">
        <v>99</v>
      </c>
      <c r="F34" s="74"/>
      <c r="G34" s="74">
        <v>13</v>
      </c>
      <c r="H34" s="74">
        <v>11</v>
      </c>
      <c r="I34" s="74">
        <v>21</v>
      </c>
      <c r="J34" s="74">
        <f>65-SUM(F34:I34)</f>
        <v>20</v>
      </c>
      <c r="K34" s="74">
        <f>83-SUM(F34:J34)</f>
        <v>18</v>
      </c>
      <c r="L34" s="74">
        <f>88-SUM(F34:K34)</f>
        <v>5</v>
      </c>
      <c r="M34" s="74">
        <f>93-SUM(F34:L34)</f>
        <v>5</v>
      </c>
      <c r="N34" s="74">
        <v>2</v>
      </c>
      <c r="O34" s="74">
        <v>2</v>
      </c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>
        <f t="shared" si="1"/>
        <v>0</v>
      </c>
      <c r="AC34" s="51">
        <f t="shared" si="2"/>
        <v>97</v>
      </c>
      <c r="AD34" s="55">
        <f t="shared" si="0"/>
        <v>0.97979797979797978</v>
      </c>
    </row>
    <row r="35" spans="2:30" ht="59.25" customHeight="1" thickBot="1" x14ac:dyDescent="0.3">
      <c r="B35" s="72" t="s">
        <v>9</v>
      </c>
      <c r="C35" s="66" t="s">
        <v>10</v>
      </c>
      <c r="D35" s="66" t="s">
        <v>76</v>
      </c>
      <c r="E35" s="67">
        <v>40</v>
      </c>
      <c r="F35" s="67">
        <v>1</v>
      </c>
      <c r="G35" s="67">
        <v>3</v>
      </c>
      <c r="H35" s="67">
        <v>3</v>
      </c>
      <c r="I35" s="67">
        <v>8</v>
      </c>
      <c r="J35" s="67"/>
      <c r="K35" s="67">
        <f>20-SUM(F35:J35)</f>
        <v>5</v>
      </c>
      <c r="L35" s="67">
        <f>24-SUM(F35:K35)</f>
        <v>4</v>
      </c>
      <c r="M35" s="67">
        <f>28-SUM(F35:L35)</f>
        <v>4</v>
      </c>
      <c r="N35" s="67">
        <v>1</v>
      </c>
      <c r="O35" s="67">
        <v>4</v>
      </c>
      <c r="P35" s="68"/>
      <c r="Q35" s="69"/>
      <c r="R35" s="69">
        <v>1</v>
      </c>
      <c r="S35" s="69"/>
      <c r="T35" s="69"/>
      <c r="U35" s="69"/>
      <c r="V35" s="69"/>
      <c r="W35" s="69"/>
      <c r="X35" s="69"/>
      <c r="Y35" s="69"/>
      <c r="Z35" s="69"/>
      <c r="AA35" s="69"/>
      <c r="AB35" s="69">
        <f t="shared" si="1"/>
        <v>1</v>
      </c>
      <c r="AC35" s="69">
        <f t="shared" si="2"/>
        <v>34</v>
      </c>
      <c r="AD35" s="70">
        <f t="shared" si="0"/>
        <v>0.85</v>
      </c>
    </row>
    <row r="36" spans="2:30" ht="45" x14ac:dyDescent="0.25">
      <c r="B36" s="202" t="s">
        <v>11</v>
      </c>
      <c r="C36" s="43" t="s">
        <v>12</v>
      </c>
      <c r="D36" s="43" t="s">
        <v>13</v>
      </c>
      <c r="E36" s="44">
        <v>388</v>
      </c>
      <c r="F36" s="44">
        <v>10</v>
      </c>
      <c r="G36" s="44">
        <v>88</v>
      </c>
      <c r="H36" s="44">
        <v>179</v>
      </c>
      <c r="I36" s="44">
        <v>92</v>
      </c>
      <c r="J36" s="44">
        <v>7</v>
      </c>
      <c r="K36" s="44">
        <v>1</v>
      </c>
      <c r="L36" s="44">
        <v>2</v>
      </c>
      <c r="M36" s="44">
        <v>7</v>
      </c>
      <c r="N36" s="44">
        <v>0</v>
      </c>
      <c r="O36" s="44">
        <v>0</v>
      </c>
      <c r="P36" s="32">
        <v>0</v>
      </c>
      <c r="Q36" s="32">
        <v>0</v>
      </c>
      <c r="R36" s="32">
        <v>0</v>
      </c>
      <c r="S36" s="32"/>
      <c r="T36" s="32"/>
      <c r="U36" s="32"/>
      <c r="V36" s="32"/>
      <c r="W36" s="32"/>
      <c r="X36" s="32"/>
      <c r="Y36" s="32"/>
      <c r="Z36" s="32"/>
      <c r="AA36" s="32"/>
      <c r="AB36" s="32">
        <f>SUM(P36:AA36)</f>
        <v>0</v>
      </c>
      <c r="AC36" s="32">
        <f t="shared" si="2"/>
        <v>386</v>
      </c>
      <c r="AD36" s="34">
        <f t="shared" si="0"/>
        <v>0.99484536082474229</v>
      </c>
    </row>
    <row r="37" spans="2:30" ht="60.75" thickBot="1" x14ac:dyDescent="0.3">
      <c r="B37" s="203"/>
      <c r="C37" s="73" t="s">
        <v>14</v>
      </c>
      <c r="D37" s="73" t="s">
        <v>48</v>
      </c>
      <c r="E37" s="74">
        <v>5</v>
      </c>
      <c r="F37" s="74"/>
      <c r="G37" s="74"/>
      <c r="H37" s="74">
        <v>5</v>
      </c>
      <c r="I37" s="74"/>
      <c r="J37" s="74"/>
      <c r="K37" s="74"/>
      <c r="L37" s="74"/>
      <c r="M37" s="74"/>
      <c r="N37" s="74"/>
      <c r="O37" s="74">
        <v>0</v>
      </c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>
        <f t="shared" si="1"/>
        <v>0</v>
      </c>
      <c r="AC37" s="51">
        <f t="shared" si="2"/>
        <v>5</v>
      </c>
      <c r="AD37" s="55">
        <f t="shared" si="0"/>
        <v>1</v>
      </c>
    </row>
    <row r="38" spans="2:30" ht="30.75" thickBot="1" x14ac:dyDescent="0.3">
      <c r="B38" s="71" t="s">
        <v>15</v>
      </c>
      <c r="C38" s="66" t="s">
        <v>16</v>
      </c>
      <c r="D38" s="66" t="s">
        <v>78</v>
      </c>
      <c r="E38" s="67">
        <v>255</v>
      </c>
      <c r="F38" s="67"/>
      <c r="G38" s="67">
        <v>4</v>
      </c>
      <c r="H38" s="67">
        <v>42</v>
      </c>
      <c r="I38" s="67">
        <v>42</v>
      </c>
      <c r="J38" s="67">
        <f>115-SUM(F38:I38)</f>
        <v>27</v>
      </c>
      <c r="K38" s="67">
        <f>145-SUM(F38:J38)</f>
        <v>30</v>
      </c>
      <c r="L38" s="67">
        <f>197-SUM(F38:K38)</f>
        <v>52</v>
      </c>
      <c r="M38" s="67">
        <f>220-SUM(F38:L38)</f>
        <v>23</v>
      </c>
      <c r="N38" s="67">
        <v>14</v>
      </c>
      <c r="O38" s="67">
        <v>4</v>
      </c>
      <c r="P38" s="68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>
        <f t="shared" si="1"/>
        <v>0</v>
      </c>
      <c r="AC38" s="69">
        <f t="shared" si="2"/>
        <v>238</v>
      </c>
      <c r="AD38" s="70">
        <f t="shared" si="0"/>
        <v>0.93333333333333335</v>
      </c>
    </row>
    <row r="39" spans="2:30" ht="90" x14ac:dyDescent="0.25">
      <c r="B39" s="218" t="s">
        <v>17</v>
      </c>
      <c r="C39" s="43" t="s">
        <v>18</v>
      </c>
      <c r="D39" s="43" t="s">
        <v>19</v>
      </c>
      <c r="E39" s="44">
        <v>137</v>
      </c>
      <c r="F39" s="44">
        <v>71</v>
      </c>
      <c r="G39" s="44">
        <v>66</v>
      </c>
      <c r="H39" s="44"/>
      <c r="I39" s="44"/>
      <c r="J39" s="44"/>
      <c r="K39" s="44"/>
      <c r="L39" s="44"/>
      <c r="M39" s="44"/>
      <c r="N39" s="44"/>
      <c r="O39" s="44">
        <v>0</v>
      </c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>
        <f t="shared" si="1"/>
        <v>0</v>
      </c>
      <c r="AC39" s="32">
        <f t="shared" si="2"/>
        <v>137</v>
      </c>
      <c r="AD39" s="106">
        <f t="shared" si="0"/>
        <v>1</v>
      </c>
    </row>
    <row r="40" spans="2:30" ht="60" x14ac:dyDescent="0.25">
      <c r="B40" s="219"/>
      <c r="C40" s="11" t="s">
        <v>20</v>
      </c>
      <c r="D40" s="11" t="s">
        <v>21</v>
      </c>
      <c r="E40" s="10">
        <v>253</v>
      </c>
      <c r="F40" s="10">
        <v>253</v>
      </c>
      <c r="G40" s="10"/>
      <c r="H40" s="10"/>
      <c r="I40" s="10"/>
      <c r="J40" s="10"/>
      <c r="K40" s="10"/>
      <c r="L40" s="10"/>
      <c r="M40" s="10"/>
      <c r="N40" s="10"/>
      <c r="O40" s="10">
        <v>0</v>
      </c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>
        <f t="shared" si="1"/>
        <v>0</v>
      </c>
      <c r="AC40" s="9">
        <f t="shared" si="2"/>
        <v>253</v>
      </c>
      <c r="AD40" s="107">
        <f t="shared" si="0"/>
        <v>1</v>
      </c>
    </row>
    <row r="41" spans="2:30" ht="45" x14ac:dyDescent="0.25">
      <c r="B41" s="219"/>
      <c r="C41" s="4" t="s">
        <v>22</v>
      </c>
      <c r="D41" s="4" t="s">
        <v>23</v>
      </c>
      <c r="E41" s="5">
        <v>4</v>
      </c>
      <c r="F41" s="5"/>
      <c r="G41" s="5"/>
      <c r="H41" s="5">
        <v>3</v>
      </c>
      <c r="I41" s="5"/>
      <c r="J41" s="5"/>
      <c r="K41" s="5">
        <v>1</v>
      </c>
      <c r="L41" s="5"/>
      <c r="M41" s="5"/>
      <c r="N41" s="5"/>
      <c r="O41" s="5">
        <v>0</v>
      </c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>
        <f t="shared" si="1"/>
        <v>0</v>
      </c>
      <c r="AC41" s="6">
        <f t="shared" si="2"/>
        <v>4</v>
      </c>
      <c r="AD41" s="108">
        <f t="shared" si="0"/>
        <v>1</v>
      </c>
    </row>
    <row r="42" spans="2:30" ht="114" customHeight="1" x14ac:dyDescent="0.25">
      <c r="B42" s="219"/>
      <c r="C42" s="11" t="s">
        <v>24</v>
      </c>
      <c r="D42" s="11" t="s">
        <v>25</v>
      </c>
      <c r="E42" s="10">
        <v>87</v>
      </c>
      <c r="F42" s="10"/>
      <c r="G42" s="10"/>
      <c r="H42" s="10">
        <v>15</v>
      </c>
      <c r="I42" s="10">
        <v>35</v>
      </c>
      <c r="J42" s="10">
        <v>24</v>
      </c>
      <c r="K42" s="10">
        <v>10</v>
      </c>
      <c r="L42" s="10"/>
      <c r="M42" s="10"/>
      <c r="N42" s="10">
        <v>1</v>
      </c>
      <c r="O42" s="10">
        <v>2</v>
      </c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>
        <f t="shared" si="1"/>
        <v>0</v>
      </c>
      <c r="AC42" s="9">
        <f t="shared" si="2"/>
        <v>87</v>
      </c>
      <c r="AD42" s="107">
        <f t="shared" si="0"/>
        <v>1</v>
      </c>
    </row>
    <row r="43" spans="2:30" ht="75" x14ac:dyDescent="0.25">
      <c r="B43" s="219"/>
      <c r="C43" s="4" t="s">
        <v>26</v>
      </c>
      <c r="D43" s="4" t="s">
        <v>80</v>
      </c>
      <c r="E43" s="5">
        <v>54</v>
      </c>
      <c r="F43" s="5">
        <v>6</v>
      </c>
      <c r="G43" s="5">
        <v>42</v>
      </c>
      <c r="H43" s="5">
        <v>6</v>
      </c>
      <c r="I43" s="5"/>
      <c r="J43" s="5"/>
      <c r="K43" s="5"/>
      <c r="L43" s="5"/>
      <c r="M43" s="5"/>
      <c r="N43" s="5"/>
      <c r="O43" s="5">
        <v>0</v>
      </c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>
        <f t="shared" si="1"/>
        <v>0</v>
      </c>
      <c r="AC43" s="6">
        <f t="shared" si="2"/>
        <v>54</v>
      </c>
      <c r="AD43" s="108">
        <f t="shared" si="0"/>
        <v>1</v>
      </c>
    </row>
    <row r="44" spans="2:30" ht="75" x14ac:dyDescent="0.25">
      <c r="B44" s="219"/>
      <c r="C44" s="11" t="s">
        <v>27</v>
      </c>
      <c r="D44" s="11" t="s">
        <v>79</v>
      </c>
      <c r="E44" s="10">
        <v>54</v>
      </c>
      <c r="F44" s="10">
        <v>6</v>
      </c>
      <c r="G44" s="10">
        <v>42</v>
      </c>
      <c r="H44" s="10">
        <v>6</v>
      </c>
      <c r="I44" s="10"/>
      <c r="J44" s="10"/>
      <c r="K44" s="10"/>
      <c r="L44" s="10"/>
      <c r="M44" s="10"/>
      <c r="N44" s="10"/>
      <c r="O44" s="10">
        <v>0</v>
      </c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>
        <f t="shared" si="1"/>
        <v>0</v>
      </c>
      <c r="AC44" s="9">
        <f t="shared" si="2"/>
        <v>54</v>
      </c>
      <c r="AD44" s="107">
        <f t="shared" si="0"/>
        <v>1</v>
      </c>
    </row>
    <row r="45" spans="2:30" ht="102" customHeight="1" x14ac:dyDescent="0.25">
      <c r="B45" s="219"/>
      <c r="C45" s="4" t="s">
        <v>28</v>
      </c>
      <c r="D45" s="4" t="s">
        <v>85</v>
      </c>
      <c r="E45" s="5">
        <v>2</v>
      </c>
      <c r="F45" s="5"/>
      <c r="G45" s="5"/>
      <c r="H45" s="5"/>
      <c r="I45" s="5"/>
      <c r="J45" s="5"/>
      <c r="K45" s="5"/>
      <c r="L45" s="5"/>
      <c r="M45" s="5"/>
      <c r="N45" s="5">
        <v>1</v>
      </c>
      <c r="O45" s="5">
        <v>0</v>
      </c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>
        <f t="shared" si="1"/>
        <v>0</v>
      </c>
      <c r="AC45" s="6">
        <f>+SUM(F45:O45)+AB45</f>
        <v>1</v>
      </c>
      <c r="AD45" s="108">
        <f t="shared" si="0"/>
        <v>0.5</v>
      </c>
    </row>
    <row r="46" spans="2:30" ht="102" customHeight="1" thickBot="1" x14ac:dyDescent="0.3">
      <c r="B46" s="220"/>
      <c r="C46" s="64" t="s">
        <v>123</v>
      </c>
      <c r="D46" s="64" t="s">
        <v>122</v>
      </c>
      <c r="E46" s="46">
        <v>1</v>
      </c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>
        <f t="shared" si="1"/>
        <v>0</v>
      </c>
      <c r="AC46" s="47">
        <f>+SUM(F46:O46)+AB46</f>
        <v>0</v>
      </c>
      <c r="AD46" s="109">
        <f t="shared" si="0"/>
        <v>0</v>
      </c>
    </row>
    <row r="47" spans="2:30" ht="30" x14ac:dyDescent="0.25">
      <c r="B47" s="205" t="s">
        <v>29</v>
      </c>
      <c r="C47" s="86" t="s">
        <v>56</v>
      </c>
      <c r="D47" s="92" t="s">
        <v>82</v>
      </c>
      <c r="E47" s="93">
        <v>28</v>
      </c>
      <c r="F47" s="93"/>
      <c r="G47" s="93"/>
      <c r="H47" s="93"/>
      <c r="I47" s="93">
        <v>2</v>
      </c>
      <c r="J47" s="93">
        <v>12</v>
      </c>
      <c r="K47" s="93">
        <f>20-SUM(F47:J47)</f>
        <v>6</v>
      </c>
      <c r="L47" s="93">
        <v>5</v>
      </c>
      <c r="M47" s="93">
        <v>2</v>
      </c>
      <c r="N47" s="93">
        <v>1</v>
      </c>
      <c r="O47" s="93">
        <v>0</v>
      </c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>
        <f t="shared" si="1"/>
        <v>0</v>
      </c>
      <c r="AC47" s="88">
        <f t="shared" si="2"/>
        <v>28</v>
      </c>
      <c r="AD47" s="94">
        <f t="shared" si="0"/>
        <v>1</v>
      </c>
    </row>
    <row r="48" spans="2:30" ht="30" x14ac:dyDescent="0.25">
      <c r="B48" s="206"/>
      <c r="C48" s="12" t="s">
        <v>57</v>
      </c>
      <c r="D48" s="17" t="s">
        <v>81</v>
      </c>
      <c r="E48" s="5">
        <v>32</v>
      </c>
      <c r="F48" s="5"/>
      <c r="G48" s="5"/>
      <c r="H48" s="5"/>
      <c r="I48" s="5">
        <v>5</v>
      </c>
      <c r="J48" s="5">
        <v>16</v>
      </c>
      <c r="K48" s="5">
        <f>26-SUM(F48:J48)</f>
        <v>5</v>
      </c>
      <c r="L48" s="5">
        <v>6</v>
      </c>
      <c r="M48" s="5"/>
      <c r="N48" s="5"/>
      <c r="O48" s="5">
        <v>0</v>
      </c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>
        <f t="shared" si="1"/>
        <v>0</v>
      </c>
      <c r="AC48" s="6">
        <f t="shared" si="2"/>
        <v>32</v>
      </c>
      <c r="AD48" s="35">
        <f t="shared" si="0"/>
        <v>1</v>
      </c>
    </row>
    <row r="49" spans="2:32" ht="88.5" customHeight="1" x14ac:dyDescent="0.25">
      <c r="B49" s="206"/>
      <c r="C49" s="11" t="s">
        <v>58</v>
      </c>
      <c r="D49" s="18" t="s">
        <v>59</v>
      </c>
      <c r="E49" s="10">
        <v>21</v>
      </c>
      <c r="F49" s="10"/>
      <c r="G49" s="10"/>
      <c r="H49" s="10"/>
      <c r="I49" s="10">
        <v>21</v>
      </c>
      <c r="J49" s="10"/>
      <c r="K49" s="10"/>
      <c r="L49" s="10"/>
      <c r="M49" s="10"/>
      <c r="N49" s="10"/>
      <c r="O49" s="10">
        <v>0</v>
      </c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>
        <f t="shared" si="1"/>
        <v>0</v>
      </c>
      <c r="AC49" s="9">
        <f t="shared" si="2"/>
        <v>21</v>
      </c>
      <c r="AD49" s="54">
        <f t="shared" si="0"/>
        <v>1</v>
      </c>
    </row>
    <row r="50" spans="2:32" ht="88.5" customHeight="1" x14ac:dyDescent="0.25">
      <c r="B50" s="206"/>
      <c r="C50" s="12" t="s">
        <v>60</v>
      </c>
      <c r="D50" s="17" t="s">
        <v>61</v>
      </c>
      <c r="E50" s="5">
        <v>3</v>
      </c>
      <c r="F50" s="5"/>
      <c r="G50" s="5"/>
      <c r="H50" s="5"/>
      <c r="I50" s="5">
        <v>3</v>
      </c>
      <c r="J50" s="5"/>
      <c r="K50" s="5"/>
      <c r="L50" s="5"/>
      <c r="M50" s="5"/>
      <c r="N50" s="5"/>
      <c r="O50" s="5">
        <v>0</v>
      </c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>
        <f t="shared" si="1"/>
        <v>0</v>
      </c>
      <c r="AC50" s="6">
        <f t="shared" si="2"/>
        <v>3</v>
      </c>
      <c r="AD50" s="35">
        <f t="shared" si="0"/>
        <v>1</v>
      </c>
    </row>
    <row r="51" spans="2:32" ht="60" x14ac:dyDescent="0.25">
      <c r="B51" s="206"/>
      <c r="C51" s="11" t="s">
        <v>30</v>
      </c>
      <c r="D51" s="18" t="s">
        <v>83</v>
      </c>
      <c r="E51" s="10">
        <v>210</v>
      </c>
      <c r="F51" s="10"/>
      <c r="G51" s="10"/>
      <c r="H51" s="10"/>
      <c r="I51" s="10"/>
      <c r="J51" s="10">
        <f>135-SUM(F51:I51)</f>
        <v>135</v>
      </c>
      <c r="K51" s="10">
        <f>208-SUM(F51:J51)</f>
        <v>73</v>
      </c>
      <c r="L51" s="10">
        <f>209-SUM(F51:K51)</f>
        <v>1</v>
      </c>
      <c r="M51" s="10"/>
      <c r="N51" s="10"/>
      <c r="O51" s="10">
        <v>0</v>
      </c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>
        <f t="shared" si="1"/>
        <v>0</v>
      </c>
      <c r="AC51" s="9">
        <f t="shared" si="2"/>
        <v>209</v>
      </c>
      <c r="AD51" s="54">
        <f t="shared" si="0"/>
        <v>0.99523809523809526</v>
      </c>
    </row>
    <row r="52" spans="2:32" ht="72" customHeight="1" x14ac:dyDescent="0.25">
      <c r="B52" s="206"/>
      <c r="C52" s="12" t="s">
        <v>31</v>
      </c>
      <c r="D52" s="17" t="s">
        <v>84</v>
      </c>
      <c r="E52" s="5">
        <v>247</v>
      </c>
      <c r="F52" s="5"/>
      <c r="G52" s="5"/>
      <c r="H52" s="5"/>
      <c r="I52" s="5">
        <v>134</v>
      </c>
      <c r="J52" s="5">
        <f>211-SUM(F52:I52)</f>
        <v>77</v>
      </c>
      <c r="K52" s="5">
        <f>248-SUM(F52:J52)</f>
        <v>37</v>
      </c>
      <c r="L52" s="5"/>
      <c r="M52" s="5"/>
      <c r="N52" s="5"/>
      <c r="O52" s="5">
        <v>0</v>
      </c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>
        <f t="shared" si="1"/>
        <v>0</v>
      </c>
      <c r="AC52" s="6">
        <f t="shared" si="2"/>
        <v>248</v>
      </c>
      <c r="AD52" s="35">
        <f t="shared" si="0"/>
        <v>1.0040485829959513</v>
      </c>
    </row>
    <row r="53" spans="2:32" ht="90" customHeight="1" x14ac:dyDescent="0.25">
      <c r="B53" s="206"/>
      <c r="C53" s="11" t="s">
        <v>62</v>
      </c>
      <c r="D53" s="18" t="s">
        <v>63</v>
      </c>
      <c r="E53" s="10">
        <v>3</v>
      </c>
      <c r="F53" s="10"/>
      <c r="G53" s="10"/>
      <c r="H53" s="10"/>
      <c r="I53" s="10"/>
      <c r="J53" s="10"/>
      <c r="K53" s="10">
        <f>2-SUM(F53:J53)</f>
        <v>2</v>
      </c>
      <c r="L53" s="10">
        <f>3-SUM(F53:K53)</f>
        <v>1</v>
      </c>
      <c r="M53" s="10"/>
      <c r="N53" s="10"/>
      <c r="O53" s="10">
        <v>0</v>
      </c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>
        <f t="shared" si="1"/>
        <v>0</v>
      </c>
      <c r="AC53" s="9">
        <f t="shared" si="2"/>
        <v>3</v>
      </c>
      <c r="AD53" s="54">
        <f t="shared" si="0"/>
        <v>1</v>
      </c>
    </row>
    <row r="54" spans="2:32" ht="60" x14ac:dyDescent="0.25">
      <c r="B54" s="206"/>
      <c r="C54" s="12" t="s">
        <v>64</v>
      </c>
      <c r="D54" s="17" t="s">
        <v>65</v>
      </c>
      <c r="E54" s="5">
        <v>1</v>
      </c>
      <c r="F54" s="5"/>
      <c r="G54" s="5"/>
      <c r="H54" s="5"/>
      <c r="I54" s="5"/>
      <c r="J54" s="5"/>
      <c r="K54" s="5"/>
      <c r="L54" s="5"/>
      <c r="M54" s="5"/>
      <c r="N54" s="5"/>
      <c r="O54" s="5">
        <v>1</v>
      </c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>
        <f>SUM(P54:AA54)</f>
        <v>0</v>
      </c>
      <c r="AC54" s="6">
        <f t="shared" si="2"/>
        <v>1</v>
      </c>
      <c r="AD54" s="35">
        <f t="shared" si="0"/>
        <v>1</v>
      </c>
    </row>
    <row r="55" spans="2:32" ht="105.75" thickBot="1" x14ac:dyDescent="0.3">
      <c r="B55" s="207"/>
      <c r="C55" s="64" t="s">
        <v>32</v>
      </c>
      <c r="D55" s="76" t="s">
        <v>66</v>
      </c>
      <c r="E55" s="46">
        <v>11000</v>
      </c>
      <c r="F55" s="46"/>
      <c r="G55" s="46"/>
      <c r="H55" s="46"/>
      <c r="I55" s="46"/>
      <c r="J55" s="46"/>
      <c r="K55" s="46"/>
      <c r="L55" s="46"/>
      <c r="M55" s="46"/>
      <c r="N55" s="46"/>
      <c r="O55" s="46">
        <v>0</v>
      </c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>
        <f t="shared" si="1"/>
        <v>0</v>
      </c>
      <c r="AC55" s="47">
        <f t="shared" si="2"/>
        <v>0</v>
      </c>
      <c r="AD55" s="53">
        <f t="shared" si="0"/>
        <v>0</v>
      </c>
    </row>
    <row r="56" spans="2:32" x14ac:dyDescent="0.25">
      <c r="B56" s="13"/>
    </row>
    <row r="57" spans="2:32" x14ac:dyDescent="0.25">
      <c r="B57" s="189" t="s">
        <v>69</v>
      </c>
      <c r="C57" s="190"/>
      <c r="D57" s="190"/>
      <c r="E57" s="190"/>
      <c r="F57" s="190"/>
      <c r="G57" s="190"/>
      <c r="H57" s="190"/>
      <c r="I57" s="190"/>
      <c r="J57" s="190"/>
      <c r="K57" s="190"/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  <c r="W57" s="190"/>
      <c r="X57" s="190"/>
      <c r="Y57" s="190"/>
      <c r="Z57" s="190"/>
      <c r="AA57" s="190"/>
      <c r="AB57" s="190"/>
      <c r="AC57" s="190"/>
      <c r="AD57" s="190"/>
    </row>
    <row r="58" spans="2:32" x14ac:dyDescent="0.25">
      <c r="B58" s="190"/>
      <c r="C58" s="190"/>
      <c r="D58" s="190"/>
      <c r="E58" s="190"/>
      <c r="F58" s="190"/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</row>
    <row r="59" spans="2:32" ht="15.75" thickBot="1" x14ac:dyDescent="0.3">
      <c r="C59" s="60"/>
      <c r="D59" s="60"/>
      <c r="U59" s="61"/>
      <c r="V59" s="61"/>
      <c r="W59" s="61"/>
      <c r="X59" s="61"/>
      <c r="Y59" s="61"/>
      <c r="Z59" s="61"/>
      <c r="AA59" s="61"/>
      <c r="AB59" s="61"/>
      <c r="AC59" s="61"/>
      <c r="AD59" s="61"/>
    </row>
    <row r="60" spans="2:32" ht="69" customHeight="1" thickBot="1" x14ac:dyDescent="0.3">
      <c r="B60" s="14" t="s">
        <v>33</v>
      </c>
      <c r="C60" s="15" t="s">
        <v>1</v>
      </c>
      <c r="D60" s="15" t="s">
        <v>2</v>
      </c>
      <c r="E60" s="26" t="s">
        <v>75</v>
      </c>
      <c r="F60" s="99">
        <v>2013</v>
      </c>
      <c r="G60" s="99">
        <v>2014</v>
      </c>
      <c r="H60" s="99">
        <v>2015</v>
      </c>
      <c r="I60" s="99">
        <v>2016</v>
      </c>
      <c r="J60" s="99">
        <v>2017</v>
      </c>
      <c r="K60" s="99">
        <v>2018</v>
      </c>
      <c r="L60" s="99">
        <v>2019</v>
      </c>
      <c r="M60" s="99">
        <v>2020</v>
      </c>
      <c r="N60" s="99">
        <v>2021</v>
      </c>
      <c r="O60" s="104">
        <v>2022</v>
      </c>
      <c r="P60" s="28" t="s">
        <v>110</v>
      </c>
      <c r="Q60" s="28" t="s">
        <v>111</v>
      </c>
      <c r="R60" s="28" t="s">
        <v>112</v>
      </c>
      <c r="S60" s="28" t="s">
        <v>113</v>
      </c>
      <c r="T60" s="28" t="s">
        <v>114</v>
      </c>
      <c r="U60" s="28" t="s">
        <v>115</v>
      </c>
      <c r="V60" s="28" t="s">
        <v>116</v>
      </c>
      <c r="W60" s="28" t="s">
        <v>117</v>
      </c>
      <c r="X60" s="28" t="s">
        <v>118</v>
      </c>
      <c r="Y60" s="28" t="s">
        <v>119</v>
      </c>
      <c r="Z60" s="28" t="s">
        <v>120</v>
      </c>
      <c r="AA60" s="28" t="s">
        <v>121</v>
      </c>
      <c r="AB60" s="98" t="s">
        <v>108</v>
      </c>
      <c r="AC60" s="27" t="s">
        <v>106</v>
      </c>
      <c r="AD60" s="29" t="s">
        <v>107</v>
      </c>
    </row>
    <row r="61" spans="2:32" ht="64.5" customHeight="1" x14ac:dyDescent="0.25">
      <c r="B61" s="208" t="s">
        <v>35</v>
      </c>
      <c r="C61" s="30" t="s">
        <v>39</v>
      </c>
      <c r="D61" s="31" t="s">
        <v>49</v>
      </c>
      <c r="E61" s="77">
        <v>52506</v>
      </c>
      <c r="F61" s="77"/>
      <c r="G61" s="77"/>
      <c r="H61" s="77"/>
      <c r="I61" s="77"/>
      <c r="J61" s="77">
        <v>2483</v>
      </c>
      <c r="K61" s="77">
        <v>46584</v>
      </c>
      <c r="L61" s="77"/>
      <c r="M61" s="77">
        <v>2521</v>
      </c>
      <c r="N61" s="32">
        <v>918</v>
      </c>
      <c r="O61" s="32">
        <v>0</v>
      </c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>
        <f t="shared" ref="AB61:AB77" si="3">SUM(P61:AA61)</f>
        <v>0</v>
      </c>
      <c r="AC61" s="32">
        <f t="shared" ref="AC61:AC77" si="4">+SUM(F61:O61)+AB61</f>
        <v>52506</v>
      </c>
      <c r="AD61" s="80">
        <f t="shared" ref="AD61:AD77" si="5">AC61/E61</f>
        <v>1</v>
      </c>
      <c r="AF61" s="95"/>
    </row>
    <row r="62" spans="2:32" ht="60.75" customHeight="1" x14ac:dyDescent="0.25">
      <c r="B62" s="209"/>
      <c r="C62" s="8" t="s">
        <v>40</v>
      </c>
      <c r="D62" s="8" t="s">
        <v>86</v>
      </c>
      <c r="E62" s="16">
        <v>13</v>
      </c>
      <c r="F62" s="16"/>
      <c r="G62" s="16"/>
      <c r="H62" s="16"/>
      <c r="I62" s="16"/>
      <c r="J62" s="16">
        <v>3</v>
      </c>
      <c r="K62" s="16">
        <v>9</v>
      </c>
      <c r="L62" s="16"/>
      <c r="M62" s="16"/>
      <c r="N62" s="23">
        <v>1</v>
      </c>
      <c r="O62" s="23">
        <v>0</v>
      </c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>
        <f t="shared" si="3"/>
        <v>0</v>
      </c>
      <c r="AC62" s="23">
        <f t="shared" si="4"/>
        <v>13</v>
      </c>
      <c r="AD62" s="81">
        <f t="shared" si="5"/>
        <v>1</v>
      </c>
    </row>
    <row r="63" spans="2:32" ht="72" customHeight="1" x14ac:dyDescent="0.25">
      <c r="B63" s="209"/>
      <c r="C63" s="12" t="s">
        <v>41</v>
      </c>
      <c r="D63" s="17" t="s">
        <v>50</v>
      </c>
      <c r="E63" s="78">
        <v>1000</v>
      </c>
      <c r="F63" s="78"/>
      <c r="G63" s="78"/>
      <c r="H63" s="78"/>
      <c r="I63" s="78"/>
      <c r="J63" s="78"/>
      <c r="K63" s="78"/>
      <c r="L63" s="78">
        <v>1000</v>
      </c>
      <c r="M63" s="78"/>
      <c r="N63" s="6"/>
      <c r="O63" s="6">
        <v>0</v>
      </c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>
        <f t="shared" si="3"/>
        <v>0</v>
      </c>
      <c r="AC63" s="6">
        <f t="shared" si="4"/>
        <v>1000</v>
      </c>
      <c r="AD63" s="75">
        <f t="shared" si="5"/>
        <v>1</v>
      </c>
    </row>
    <row r="64" spans="2:32" ht="53.25" customHeight="1" thickBot="1" x14ac:dyDescent="0.3">
      <c r="B64" s="210"/>
      <c r="C64" s="45" t="s">
        <v>42</v>
      </c>
      <c r="D64" s="45" t="s">
        <v>51</v>
      </c>
      <c r="E64" s="79">
        <v>596</v>
      </c>
      <c r="F64" s="79"/>
      <c r="G64" s="79"/>
      <c r="H64" s="79"/>
      <c r="I64" s="79"/>
      <c r="J64" s="79"/>
      <c r="K64" s="79"/>
      <c r="L64" s="79">
        <v>596</v>
      </c>
      <c r="M64" s="79"/>
      <c r="N64" s="65"/>
      <c r="O64" s="65">
        <v>0</v>
      </c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>
        <f t="shared" si="3"/>
        <v>0</v>
      </c>
      <c r="AC64" s="65">
        <f t="shared" si="4"/>
        <v>596</v>
      </c>
      <c r="AD64" s="82">
        <f t="shared" si="5"/>
        <v>1</v>
      </c>
    </row>
    <row r="65" spans="2:30" ht="90.75" customHeight="1" x14ac:dyDescent="0.25">
      <c r="B65" s="211" t="s">
        <v>34</v>
      </c>
      <c r="C65" s="30" t="s">
        <v>43</v>
      </c>
      <c r="D65" s="31" t="s">
        <v>53</v>
      </c>
      <c r="E65" s="77">
        <v>988</v>
      </c>
      <c r="F65" s="77"/>
      <c r="G65" s="77"/>
      <c r="H65" s="77"/>
      <c r="I65" s="77"/>
      <c r="J65" s="77"/>
      <c r="K65" s="77">
        <v>577</v>
      </c>
      <c r="L65" s="77">
        <v>219</v>
      </c>
      <c r="M65" s="77">
        <v>42</v>
      </c>
      <c r="N65" s="33">
        <v>15</v>
      </c>
      <c r="O65" s="33">
        <v>0</v>
      </c>
      <c r="P65" s="32">
        <v>0</v>
      </c>
      <c r="Q65" s="32">
        <v>0</v>
      </c>
      <c r="R65" s="32">
        <v>0</v>
      </c>
      <c r="S65" s="32"/>
      <c r="T65" s="32"/>
      <c r="U65" s="32"/>
      <c r="V65" s="32"/>
      <c r="W65" s="32"/>
      <c r="X65" s="32"/>
      <c r="Y65" s="32"/>
      <c r="Z65" s="32"/>
      <c r="AA65" s="33"/>
      <c r="AB65" s="33">
        <f t="shared" si="3"/>
        <v>0</v>
      </c>
      <c r="AC65" s="33">
        <f t="shared" si="4"/>
        <v>853</v>
      </c>
      <c r="AD65" s="34">
        <f t="shared" si="5"/>
        <v>0.86336032388663964</v>
      </c>
    </row>
    <row r="66" spans="2:30" ht="52.5" customHeight="1" x14ac:dyDescent="0.25">
      <c r="B66" s="212"/>
      <c r="C66" s="8" t="s">
        <v>98</v>
      </c>
      <c r="D66" s="8" t="s">
        <v>99</v>
      </c>
      <c r="E66" s="16">
        <v>8</v>
      </c>
      <c r="F66" s="16"/>
      <c r="G66" s="16"/>
      <c r="H66" s="16"/>
      <c r="I66" s="16"/>
      <c r="J66" s="16">
        <v>2</v>
      </c>
      <c r="K66" s="16">
        <v>2</v>
      </c>
      <c r="L66" s="16"/>
      <c r="M66" s="16"/>
      <c r="N66" s="40">
        <v>2</v>
      </c>
      <c r="O66" s="40">
        <v>2</v>
      </c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40"/>
      <c r="AB66" s="40">
        <f t="shared" si="3"/>
        <v>0</v>
      </c>
      <c r="AC66" s="40">
        <f t="shared" si="4"/>
        <v>8</v>
      </c>
      <c r="AD66" s="37">
        <f t="shared" si="5"/>
        <v>1</v>
      </c>
    </row>
    <row r="67" spans="2:30" ht="39" customHeight="1" x14ac:dyDescent="0.25">
      <c r="B67" s="212"/>
      <c r="C67" s="12" t="s">
        <v>87</v>
      </c>
      <c r="D67" s="17" t="s">
        <v>88</v>
      </c>
      <c r="E67" s="78">
        <v>2</v>
      </c>
      <c r="F67" s="78"/>
      <c r="G67" s="78"/>
      <c r="H67" s="78"/>
      <c r="I67" s="78"/>
      <c r="J67" s="78"/>
      <c r="K67" s="78"/>
      <c r="L67" s="78">
        <v>2</v>
      </c>
      <c r="M67" s="78"/>
      <c r="N67" s="7"/>
      <c r="O67" s="7">
        <v>0</v>
      </c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7"/>
      <c r="AB67" s="7">
        <f t="shared" si="3"/>
        <v>0</v>
      </c>
      <c r="AC67" s="7">
        <f t="shared" si="4"/>
        <v>2</v>
      </c>
      <c r="AD67" s="35">
        <f t="shared" si="5"/>
        <v>1</v>
      </c>
    </row>
    <row r="68" spans="2:30" ht="35.25" customHeight="1" x14ac:dyDescent="0.25">
      <c r="B68" s="212"/>
      <c r="C68" s="8" t="s">
        <v>89</v>
      </c>
      <c r="D68" s="8" t="s">
        <v>52</v>
      </c>
      <c r="E68" s="16">
        <v>2</v>
      </c>
      <c r="F68" s="16"/>
      <c r="G68" s="16"/>
      <c r="H68" s="16"/>
      <c r="I68" s="16"/>
      <c r="J68" s="16">
        <v>1</v>
      </c>
      <c r="K68" s="16"/>
      <c r="L68" s="16">
        <v>1</v>
      </c>
      <c r="M68" s="16"/>
      <c r="N68" s="40"/>
      <c r="O68" s="40">
        <v>0</v>
      </c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40"/>
      <c r="AB68" s="40">
        <f t="shared" si="3"/>
        <v>0</v>
      </c>
      <c r="AC68" s="40">
        <f t="shared" si="4"/>
        <v>2</v>
      </c>
      <c r="AD68" s="37">
        <f t="shared" si="5"/>
        <v>1</v>
      </c>
    </row>
    <row r="69" spans="2:30" ht="68.25" customHeight="1" thickBot="1" x14ac:dyDescent="0.3">
      <c r="B69" s="213"/>
      <c r="C69" s="48" t="s">
        <v>44</v>
      </c>
      <c r="D69" s="49" t="s">
        <v>72</v>
      </c>
      <c r="E69" s="50">
        <v>1</v>
      </c>
      <c r="F69" s="50"/>
      <c r="G69" s="50"/>
      <c r="H69" s="50"/>
      <c r="I69" s="50">
        <v>1</v>
      </c>
      <c r="J69" s="50"/>
      <c r="K69" s="50"/>
      <c r="L69" s="50"/>
      <c r="M69" s="50"/>
      <c r="N69" s="52"/>
      <c r="O69" s="52">
        <v>0</v>
      </c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2"/>
      <c r="AB69" s="52">
        <f t="shared" si="3"/>
        <v>0</v>
      </c>
      <c r="AC69" s="52">
        <f t="shared" si="4"/>
        <v>1</v>
      </c>
      <c r="AD69" s="55">
        <f t="shared" si="5"/>
        <v>1</v>
      </c>
    </row>
    <row r="70" spans="2:30" ht="49.5" customHeight="1" x14ac:dyDescent="0.25">
      <c r="B70" s="208" t="s">
        <v>36</v>
      </c>
      <c r="C70" s="63" t="s">
        <v>45</v>
      </c>
      <c r="D70" s="63" t="s">
        <v>54</v>
      </c>
      <c r="E70" s="36">
        <v>26.1</v>
      </c>
      <c r="F70" s="36"/>
      <c r="G70" s="36"/>
      <c r="H70" s="36"/>
      <c r="I70" s="36"/>
      <c r="J70" s="36"/>
      <c r="K70" s="36"/>
      <c r="L70" s="36"/>
      <c r="M70" s="36"/>
      <c r="N70" s="42">
        <v>2.65</v>
      </c>
      <c r="O70" s="42">
        <v>11.39</v>
      </c>
      <c r="P70" s="42">
        <v>0</v>
      </c>
      <c r="Q70" s="105">
        <v>0</v>
      </c>
      <c r="R70" s="42">
        <v>0</v>
      </c>
      <c r="S70" s="42"/>
      <c r="T70" s="42"/>
      <c r="U70" s="42"/>
      <c r="V70" s="42"/>
      <c r="W70" s="42"/>
      <c r="X70" s="42"/>
      <c r="Y70" s="42"/>
      <c r="Z70" s="42"/>
      <c r="AA70" s="42"/>
      <c r="AB70" s="42">
        <f t="shared" si="3"/>
        <v>0</v>
      </c>
      <c r="AC70" s="42">
        <f t="shared" si="4"/>
        <v>14.040000000000001</v>
      </c>
      <c r="AD70" s="39">
        <f t="shared" si="5"/>
        <v>0.53793103448275859</v>
      </c>
    </row>
    <row r="71" spans="2:30" ht="82.5" customHeight="1" x14ac:dyDescent="0.25">
      <c r="B71" s="209"/>
      <c r="C71" s="12" t="s">
        <v>46</v>
      </c>
      <c r="D71" s="17" t="s">
        <v>55</v>
      </c>
      <c r="E71" s="78">
        <v>7852</v>
      </c>
      <c r="F71" s="78"/>
      <c r="G71" s="78">
        <v>798</v>
      </c>
      <c r="H71" s="78">
        <v>274</v>
      </c>
      <c r="I71" s="78">
        <v>920</v>
      </c>
      <c r="J71" s="78">
        <v>23</v>
      </c>
      <c r="K71" s="78">
        <v>60</v>
      </c>
      <c r="L71" s="78">
        <v>700</v>
      </c>
      <c r="M71" s="78">
        <v>275</v>
      </c>
      <c r="N71" s="6">
        <v>476</v>
      </c>
      <c r="O71" s="6">
        <v>347</v>
      </c>
      <c r="P71" s="6">
        <v>3</v>
      </c>
      <c r="Q71" s="6">
        <v>0</v>
      </c>
      <c r="R71" s="6">
        <v>61</v>
      </c>
      <c r="S71" s="6"/>
      <c r="T71" s="6"/>
      <c r="U71" s="6"/>
      <c r="V71" s="6"/>
      <c r="W71" s="6"/>
      <c r="X71" s="6"/>
      <c r="Y71" s="6"/>
      <c r="Z71" s="6"/>
      <c r="AA71" s="6"/>
      <c r="AB71" s="6">
        <f>SUM(P71:AA71)</f>
        <v>64</v>
      </c>
      <c r="AC71" s="6">
        <f t="shared" si="4"/>
        <v>3937</v>
      </c>
      <c r="AD71" s="35">
        <f>AC71/E71</f>
        <v>0.50140091696383082</v>
      </c>
    </row>
    <row r="72" spans="2:30" ht="88.5" customHeight="1" thickBot="1" x14ac:dyDescent="0.3">
      <c r="B72" s="214"/>
      <c r="C72" s="83" t="s">
        <v>47</v>
      </c>
      <c r="D72" s="84" t="s">
        <v>100</v>
      </c>
      <c r="E72" s="85">
        <v>3</v>
      </c>
      <c r="F72" s="85"/>
      <c r="G72" s="85"/>
      <c r="H72" s="85"/>
      <c r="I72" s="85"/>
      <c r="J72" s="85"/>
      <c r="K72" s="85"/>
      <c r="L72" s="85"/>
      <c r="M72" s="85"/>
      <c r="N72" s="41"/>
      <c r="O72" s="41">
        <v>0</v>
      </c>
      <c r="P72" s="41">
        <v>0</v>
      </c>
      <c r="Q72" s="41">
        <v>0</v>
      </c>
      <c r="R72" s="41">
        <v>0</v>
      </c>
      <c r="S72" s="41"/>
      <c r="T72" s="41"/>
      <c r="U72" s="41"/>
      <c r="V72" s="41"/>
      <c r="W72" s="41"/>
      <c r="X72" s="41"/>
      <c r="Y72" s="41"/>
      <c r="Z72" s="41"/>
      <c r="AA72" s="41"/>
      <c r="AB72" s="41">
        <f t="shared" si="3"/>
        <v>0</v>
      </c>
      <c r="AC72" s="41">
        <f t="shared" si="4"/>
        <v>0</v>
      </c>
      <c r="AD72" s="38">
        <f t="shared" si="5"/>
        <v>0</v>
      </c>
    </row>
    <row r="73" spans="2:30" ht="80.25" customHeight="1" x14ac:dyDescent="0.25">
      <c r="B73" s="215" t="s">
        <v>37</v>
      </c>
      <c r="C73" s="30" t="s">
        <v>95</v>
      </c>
      <c r="D73" s="31" t="s">
        <v>94</v>
      </c>
      <c r="E73" s="77">
        <v>6</v>
      </c>
      <c r="F73" s="77"/>
      <c r="G73" s="77"/>
      <c r="H73" s="77">
        <v>1</v>
      </c>
      <c r="I73" s="77">
        <v>2</v>
      </c>
      <c r="J73" s="77">
        <v>1</v>
      </c>
      <c r="K73" s="77">
        <v>2</v>
      </c>
      <c r="L73" s="77"/>
      <c r="M73" s="77"/>
      <c r="N73" s="32"/>
      <c r="O73" s="32">
        <v>0</v>
      </c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>
        <f t="shared" si="3"/>
        <v>0</v>
      </c>
      <c r="AC73" s="32">
        <f t="shared" si="4"/>
        <v>6</v>
      </c>
      <c r="AD73" s="34">
        <f t="shared" si="5"/>
        <v>1</v>
      </c>
    </row>
    <row r="74" spans="2:30" ht="144.75" customHeight="1" x14ac:dyDescent="0.25">
      <c r="B74" s="216"/>
      <c r="C74" s="62" t="s">
        <v>101</v>
      </c>
      <c r="D74" s="11" t="s">
        <v>104</v>
      </c>
      <c r="E74" s="9">
        <v>3</v>
      </c>
      <c r="F74" s="9"/>
      <c r="G74" s="9"/>
      <c r="H74" s="9">
        <v>1</v>
      </c>
      <c r="I74" s="9"/>
      <c r="J74" s="9"/>
      <c r="K74" s="9"/>
      <c r="L74" s="9"/>
      <c r="M74" s="9"/>
      <c r="N74" s="23"/>
      <c r="O74" s="23">
        <v>0</v>
      </c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>
        <f t="shared" si="3"/>
        <v>0</v>
      </c>
      <c r="AC74" s="23">
        <f t="shared" si="4"/>
        <v>1</v>
      </c>
      <c r="AD74" s="37">
        <f t="shared" si="5"/>
        <v>0.33333333333333331</v>
      </c>
    </row>
    <row r="75" spans="2:30" ht="75.75" thickBot="1" x14ac:dyDescent="0.3">
      <c r="B75" s="217"/>
      <c r="C75" s="48" t="s">
        <v>93</v>
      </c>
      <c r="D75" s="49" t="s">
        <v>96</v>
      </c>
      <c r="E75" s="50">
        <v>4</v>
      </c>
      <c r="F75" s="50"/>
      <c r="G75" s="50"/>
      <c r="H75" s="50"/>
      <c r="I75" s="50"/>
      <c r="J75" s="50"/>
      <c r="K75" s="50">
        <v>1</v>
      </c>
      <c r="L75" s="50">
        <v>1</v>
      </c>
      <c r="M75" s="50">
        <v>1</v>
      </c>
      <c r="N75" s="51"/>
      <c r="O75" s="51">
        <v>0</v>
      </c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>
        <f t="shared" si="3"/>
        <v>0</v>
      </c>
      <c r="AC75" s="51">
        <f t="shared" si="4"/>
        <v>3</v>
      </c>
      <c r="AD75" s="55">
        <f t="shared" si="5"/>
        <v>0.75</v>
      </c>
    </row>
    <row r="76" spans="2:30" ht="94.5" customHeight="1" x14ac:dyDescent="0.25">
      <c r="B76" s="198" t="s">
        <v>38</v>
      </c>
      <c r="C76" s="86" t="s">
        <v>90</v>
      </c>
      <c r="D76" s="87" t="s">
        <v>73</v>
      </c>
      <c r="E76" s="88">
        <v>10</v>
      </c>
      <c r="F76" s="88"/>
      <c r="G76" s="88"/>
      <c r="H76" s="88"/>
      <c r="I76" s="88"/>
      <c r="J76" s="88">
        <v>5</v>
      </c>
      <c r="K76" s="88">
        <v>4</v>
      </c>
      <c r="L76" s="88"/>
      <c r="M76" s="88"/>
      <c r="N76" s="90"/>
      <c r="O76" s="90">
        <v>0</v>
      </c>
      <c r="P76" s="89"/>
      <c r="Q76" s="89">
        <v>1</v>
      </c>
      <c r="R76" s="89"/>
      <c r="S76" s="89"/>
      <c r="T76" s="89"/>
      <c r="U76" s="89"/>
      <c r="V76" s="89"/>
      <c r="W76" s="89"/>
      <c r="X76" s="89"/>
      <c r="Y76" s="89"/>
      <c r="Z76" s="89"/>
      <c r="AA76" s="90"/>
      <c r="AB76" s="90">
        <f t="shared" si="3"/>
        <v>1</v>
      </c>
      <c r="AC76" s="90">
        <f t="shared" si="4"/>
        <v>10</v>
      </c>
      <c r="AD76" s="91">
        <f t="shared" si="5"/>
        <v>1</v>
      </c>
    </row>
    <row r="77" spans="2:30" ht="40.5" customHeight="1" thickBot="1" x14ac:dyDescent="0.3">
      <c r="B77" s="199"/>
      <c r="C77" s="48" t="s">
        <v>91</v>
      </c>
      <c r="D77" s="49" t="s">
        <v>92</v>
      </c>
      <c r="E77" s="50">
        <v>4</v>
      </c>
      <c r="F77" s="50"/>
      <c r="G77" s="50"/>
      <c r="H77" s="50"/>
      <c r="I77" s="50"/>
      <c r="J77" s="50"/>
      <c r="K77" s="50">
        <v>2</v>
      </c>
      <c r="L77" s="50"/>
      <c r="M77" s="50"/>
      <c r="N77" s="52"/>
      <c r="O77" s="52">
        <v>0</v>
      </c>
      <c r="P77" s="51"/>
      <c r="Q77" s="51">
        <v>1</v>
      </c>
      <c r="R77" s="51"/>
      <c r="S77" s="51"/>
      <c r="T77" s="51"/>
      <c r="U77" s="51"/>
      <c r="V77" s="51"/>
      <c r="W77" s="51"/>
      <c r="X77" s="51"/>
      <c r="Y77" s="51"/>
      <c r="Z77" s="51"/>
      <c r="AA77" s="52"/>
      <c r="AB77" s="52">
        <f t="shared" si="3"/>
        <v>1</v>
      </c>
      <c r="AC77" s="52">
        <f t="shared" si="4"/>
        <v>3</v>
      </c>
      <c r="AD77" s="55">
        <f t="shared" si="5"/>
        <v>0.75</v>
      </c>
    </row>
  </sheetData>
  <mergeCells count="18">
    <mergeCell ref="B76:B77"/>
    <mergeCell ref="B26:J26"/>
    <mergeCell ref="B28:AD29"/>
    <mergeCell ref="B33:B34"/>
    <mergeCell ref="B36:B37"/>
    <mergeCell ref="B39:B46"/>
    <mergeCell ref="B47:B55"/>
    <mergeCell ref="B57:AD58"/>
    <mergeCell ref="B61:B64"/>
    <mergeCell ref="B65:B69"/>
    <mergeCell ref="B70:B72"/>
    <mergeCell ref="B73:B75"/>
    <mergeCell ref="B23:AD24"/>
    <mergeCell ref="B3:AD3"/>
    <mergeCell ref="B5:J5"/>
    <mergeCell ref="B7:J7"/>
    <mergeCell ref="B9:J9"/>
    <mergeCell ref="B20:J20"/>
  </mergeCells>
  <pageMargins left="0.9055118110236221" right="0.31496062992125984" top="1.3385826771653544" bottom="0.74803149606299213" header="0.31496062992125984" footer="0.31496062992125984"/>
  <pageSetup scale="23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D7193-82A3-4052-9892-17370E13DFF9}">
  <sheetPr>
    <pageSetUpPr fitToPage="1"/>
  </sheetPr>
  <dimension ref="B3:AF77"/>
  <sheetViews>
    <sheetView topLeftCell="N12" zoomScale="68" zoomScaleNormal="68" workbookViewId="0">
      <selection activeCell="AC32" sqref="AC32"/>
    </sheetView>
  </sheetViews>
  <sheetFormatPr baseColWidth="10" defaultColWidth="11.42578125" defaultRowHeight="15" outlineLevelCol="1" x14ac:dyDescent="0.25"/>
  <cols>
    <col min="1" max="1" width="3.42578125" style="22" customWidth="1"/>
    <col min="2" max="2" width="33.5703125" style="22" customWidth="1"/>
    <col min="3" max="3" width="35" style="19" customWidth="1"/>
    <col min="4" max="4" width="41.42578125" style="19" customWidth="1"/>
    <col min="5" max="14" width="16.140625" style="56" customWidth="1"/>
    <col min="15" max="15" width="16.7109375" style="56" customWidth="1"/>
    <col min="16" max="16" width="14.7109375" style="22" customWidth="1"/>
    <col min="17" max="18" width="15.140625" style="22" customWidth="1"/>
    <col min="19" max="21" width="15.140625" style="22" customWidth="1" outlineLevel="1"/>
    <col min="22" max="27" width="15.140625" style="22" hidden="1" customWidth="1" outlineLevel="1"/>
    <col min="28" max="28" width="15.5703125" style="22" customWidth="1"/>
    <col min="29" max="29" width="15.42578125" style="22" customWidth="1"/>
    <col min="30" max="30" width="17.42578125" style="22" customWidth="1"/>
    <col min="31" max="16384" width="11.42578125" style="22"/>
  </cols>
  <sheetData>
    <row r="3" spans="2:30" ht="30" customHeight="1" x14ac:dyDescent="0.25">
      <c r="B3" s="191" t="s">
        <v>102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3"/>
    </row>
    <row r="5" spans="2:30" ht="52.5" customHeight="1" x14ac:dyDescent="0.25">
      <c r="B5" s="194" t="s">
        <v>103</v>
      </c>
      <c r="C5" s="194"/>
      <c r="D5" s="194"/>
      <c r="E5" s="194"/>
      <c r="F5" s="194"/>
      <c r="G5" s="194"/>
      <c r="H5" s="194"/>
      <c r="I5" s="194"/>
      <c r="J5" s="194"/>
      <c r="K5" s="19"/>
      <c r="L5" s="19"/>
      <c r="M5" s="19"/>
      <c r="N5" s="19"/>
      <c r="O5" s="19"/>
    </row>
    <row r="7" spans="2:30" ht="15" customHeight="1" x14ac:dyDescent="0.25">
      <c r="B7" s="195" t="s">
        <v>74</v>
      </c>
      <c r="C7" s="196"/>
      <c r="D7" s="196"/>
      <c r="E7" s="196"/>
      <c r="F7" s="196"/>
      <c r="G7" s="196"/>
      <c r="H7" s="196"/>
      <c r="I7" s="196"/>
      <c r="J7" s="196"/>
      <c r="K7" s="25"/>
      <c r="L7" s="25"/>
      <c r="M7" s="25"/>
      <c r="N7" s="25"/>
      <c r="O7" s="25"/>
    </row>
    <row r="9" spans="2:30" ht="60.75" customHeight="1" x14ac:dyDescent="0.25">
      <c r="B9" s="194" t="s">
        <v>105</v>
      </c>
      <c r="C9" s="194"/>
      <c r="D9" s="194"/>
      <c r="E9" s="194"/>
      <c r="F9" s="194"/>
      <c r="G9" s="194"/>
      <c r="H9" s="194"/>
      <c r="I9" s="194"/>
      <c r="J9" s="194"/>
      <c r="K9" s="19"/>
      <c r="L9" s="19"/>
      <c r="M9" s="19"/>
      <c r="N9" s="19"/>
      <c r="O9" s="19"/>
    </row>
    <row r="11" spans="2:30" x14ac:dyDescent="0.25">
      <c r="B11" s="96" t="s">
        <v>70</v>
      </c>
      <c r="C11" s="24" t="s">
        <v>71</v>
      </c>
    </row>
    <row r="12" spans="2:30" x14ac:dyDescent="0.25">
      <c r="B12" s="57">
        <v>2016</v>
      </c>
      <c r="C12" s="58">
        <v>0.52800000000000002</v>
      </c>
    </row>
    <row r="13" spans="2:30" x14ac:dyDescent="0.25">
      <c r="B13" s="57">
        <v>2017</v>
      </c>
      <c r="C13" s="58">
        <v>0.67</v>
      </c>
    </row>
    <row r="14" spans="2:30" x14ac:dyDescent="0.25">
      <c r="B14" s="57">
        <v>2018</v>
      </c>
      <c r="C14" s="58">
        <v>0.76</v>
      </c>
    </row>
    <row r="15" spans="2:30" x14ac:dyDescent="0.25">
      <c r="B15" s="57">
        <v>2019</v>
      </c>
      <c r="C15" s="58">
        <v>0.81200000000000006</v>
      </c>
    </row>
    <row r="16" spans="2:30" x14ac:dyDescent="0.25">
      <c r="B16" s="57">
        <v>2020</v>
      </c>
      <c r="C16" s="58">
        <v>0.84299999999999997</v>
      </c>
    </row>
    <row r="17" spans="2:30" x14ac:dyDescent="0.25">
      <c r="B17" s="57">
        <v>2021</v>
      </c>
      <c r="C17" s="59">
        <v>0.86599999999999999</v>
      </c>
    </row>
    <row r="18" spans="2:30" x14ac:dyDescent="0.25">
      <c r="B18" s="57">
        <v>2022</v>
      </c>
      <c r="C18" s="59">
        <v>0.89600000000000002</v>
      </c>
    </row>
    <row r="19" spans="2:30" x14ac:dyDescent="0.25">
      <c r="B19" s="100">
        <v>45078</v>
      </c>
      <c r="C19" s="110">
        <v>0.89800000000000002</v>
      </c>
    </row>
    <row r="20" spans="2:30" ht="15" customHeight="1" x14ac:dyDescent="0.25">
      <c r="B20" s="197"/>
      <c r="C20" s="197"/>
      <c r="D20" s="197"/>
      <c r="E20" s="197"/>
      <c r="F20" s="197"/>
      <c r="G20" s="197"/>
      <c r="H20" s="197"/>
      <c r="I20" s="197"/>
      <c r="J20" s="197"/>
      <c r="K20" s="19"/>
      <c r="L20" s="19"/>
      <c r="M20" s="19"/>
      <c r="N20" s="19"/>
      <c r="O20" s="19"/>
    </row>
    <row r="23" spans="2:30" x14ac:dyDescent="0.25">
      <c r="B23" s="189" t="s">
        <v>143</v>
      </c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</row>
    <row r="24" spans="2:30" x14ac:dyDescent="0.25"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</row>
    <row r="26" spans="2:30" ht="27.75" customHeight="1" x14ac:dyDescent="0.25">
      <c r="B26" s="194" t="s">
        <v>109</v>
      </c>
      <c r="C26" s="194"/>
      <c r="D26" s="194"/>
      <c r="E26" s="194"/>
      <c r="F26" s="194"/>
      <c r="G26" s="194"/>
      <c r="H26" s="194"/>
      <c r="I26" s="194"/>
      <c r="J26" s="194"/>
      <c r="K26" s="19"/>
      <c r="L26" s="19"/>
      <c r="M26" s="19"/>
      <c r="N26" s="19"/>
      <c r="O26" s="19"/>
    </row>
    <row r="27" spans="2:30" ht="15" customHeight="1" x14ac:dyDescent="0.25">
      <c r="B27" s="25"/>
      <c r="C27" s="25"/>
      <c r="D27" s="25"/>
      <c r="E27" s="25"/>
      <c r="F27" s="25"/>
      <c r="G27" s="25"/>
      <c r="H27" s="25"/>
      <c r="I27" s="25"/>
      <c r="J27" s="25"/>
    </row>
    <row r="28" spans="2:30" x14ac:dyDescent="0.25">
      <c r="B28" s="189" t="s">
        <v>68</v>
      </c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</row>
    <row r="29" spans="2:30" x14ac:dyDescent="0.25">
      <c r="B29" s="190"/>
      <c r="C29" s="190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</row>
    <row r="30" spans="2:30" ht="15.75" thickBot="1" x14ac:dyDescent="0.3"/>
    <row r="31" spans="2:30" ht="72" customHeight="1" thickBot="1" x14ac:dyDescent="0.3">
      <c r="B31" s="1" t="s">
        <v>0</v>
      </c>
      <c r="C31" s="2" t="s">
        <v>1</v>
      </c>
      <c r="D31" s="2" t="s">
        <v>2</v>
      </c>
      <c r="E31" s="21" t="s">
        <v>75</v>
      </c>
      <c r="F31" s="99">
        <v>2013</v>
      </c>
      <c r="G31" s="99">
        <v>2014</v>
      </c>
      <c r="H31" s="99">
        <v>2015</v>
      </c>
      <c r="I31" s="99">
        <v>2016</v>
      </c>
      <c r="J31" s="99">
        <v>2017</v>
      </c>
      <c r="K31" s="99">
        <v>2018</v>
      </c>
      <c r="L31" s="99">
        <v>2019</v>
      </c>
      <c r="M31" s="99">
        <v>2020</v>
      </c>
      <c r="N31" s="99">
        <v>2021</v>
      </c>
      <c r="O31" s="102">
        <v>2022</v>
      </c>
      <c r="P31" s="20">
        <v>44927</v>
      </c>
      <c r="Q31" s="20">
        <v>44958</v>
      </c>
      <c r="R31" s="20">
        <v>44986</v>
      </c>
      <c r="S31" s="20">
        <v>45017</v>
      </c>
      <c r="T31" s="20">
        <v>45047</v>
      </c>
      <c r="U31" s="20">
        <v>45078</v>
      </c>
      <c r="V31" s="20">
        <v>45108</v>
      </c>
      <c r="W31" s="20">
        <v>45139</v>
      </c>
      <c r="X31" s="20">
        <v>45170</v>
      </c>
      <c r="Y31" s="20">
        <v>45200</v>
      </c>
      <c r="Z31" s="20">
        <v>45231</v>
      </c>
      <c r="AA31" s="20">
        <v>45261</v>
      </c>
      <c r="AB31" s="98" t="s">
        <v>140</v>
      </c>
      <c r="AC31" s="27" t="s">
        <v>141</v>
      </c>
      <c r="AD31" s="29" t="s">
        <v>142</v>
      </c>
    </row>
    <row r="32" spans="2:30" ht="45.75" thickBot="1" x14ac:dyDescent="0.3">
      <c r="B32" s="71" t="s">
        <v>3</v>
      </c>
      <c r="C32" s="66" t="s">
        <v>4</v>
      </c>
      <c r="D32" s="66" t="s">
        <v>97</v>
      </c>
      <c r="E32" s="67">
        <v>43903</v>
      </c>
      <c r="F32" s="67">
        <v>3700</v>
      </c>
      <c r="G32" s="67">
        <v>2874</v>
      </c>
      <c r="H32" s="67">
        <v>4005</v>
      </c>
      <c r="I32" s="67">
        <v>7293</v>
      </c>
      <c r="J32" s="67">
        <v>4586</v>
      </c>
      <c r="K32" s="67">
        <v>7395</v>
      </c>
      <c r="L32" s="67">
        <v>2296</v>
      </c>
      <c r="M32" s="67">
        <v>2708</v>
      </c>
      <c r="N32" s="67">
        <v>1313</v>
      </c>
      <c r="O32" s="103">
        <v>1611</v>
      </c>
      <c r="P32" s="97">
        <v>19</v>
      </c>
      <c r="Q32" s="3">
        <v>43</v>
      </c>
      <c r="R32" s="3">
        <v>176</v>
      </c>
      <c r="S32" s="3">
        <v>103</v>
      </c>
      <c r="T32" s="3">
        <v>224</v>
      </c>
      <c r="U32" s="3">
        <v>64</v>
      </c>
      <c r="V32" s="3"/>
      <c r="W32" s="69"/>
      <c r="X32" s="69"/>
      <c r="Y32" s="69"/>
      <c r="Z32" s="69"/>
      <c r="AA32" s="69"/>
      <c r="AB32" s="69">
        <f>SUM(P32:AA32)</f>
        <v>629</v>
      </c>
      <c r="AC32" s="69">
        <f>+SUM(F32:O32)+AB32</f>
        <v>38410</v>
      </c>
      <c r="AD32" s="101">
        <f t="shared" ref="AD32:AD55" si="0">AC32/E32</f>
        <v>0.87488326538049788</v>
      </c>
    </row>
    <row r="33" spans="2:30" ht="45" x14ac:dyDescent="0.25">
      <c r="B33" s="200" t="s">
        <v>5</v>
      </c>
      <c r="C33" s="43" t="s">
        <v>6</v>
      </c>
      <c r="D33" s="43" t="s">
        <v>77</v>
      </c>
      <c r="E33" s="44">
        <v>130</v>
      </c>
      <c r="F33" s="44"/>
      <c r="G33" s="44">
        <v>12</v>
      </c>
      <c r="H33" s="44">
        <v>8</v>
      </c>
      <c r="I33" s="44">
        <v>26</v>
      </c>
      <c r="J33" s="44">
        <f>78-SUM(F33:I33)</f>
        <v>32</v>
      </c>
      <c r="K33" s="44">
        <f>97-SUM(F33:J33)</f>
        <v>19</v>
      </c>
      <c r="L33" s="44">
        <f>107-SUM(F33:K33)</f>
        <v>10</v>
      </c>
      <c r="M33" s="44">
        <f>112-SUM(F33:L33)</f>
        <v>5</v>
      </c>
      <c r="N33" s="44">
        <v>4</v>
      </c>
      <c r="O33" s="44">
        <v>2</v>
      </c>
      <c r="P33" s="32"/>
      <c r="Q33" s="32"/>
      <c r="R33" s="32"/>
      <c r="S33" s="32">
        <v>0</v>
      </c>
      <c r="T33" s="32">
        <v>0</v>
      </c>
      <c r="U33" s="32">
        <v>1</v>
      </c>
      <c r="V33" s="32"/>
      <c r="W33" s="32"/>
      <c r="X33" s="32"/>
      <c r="Y33" s="32"/>
      <c r="Z33" s="32"/>
      <c r="AA33" s="32"/>
      <c r="AB33" s="32">
        <f t="shared" ref="AB33:AB55" si="1">SUM(P33:AA33)</f>
        <v>1</v>
      </c>
      <c r="AC33" s="32">
        <f t="shared" ref="AC33:AC55" si="2">+SUM(F33:O33)+AB33</f>
        <v>119</v>
      </c>
      <c r="AD33" s="34">
        <f t="shared" si="0"/>
        <v>0.91538461538461535</v>
      </c>
    </row>
    <row r="34" spans="2:30" ht="45.75" thickBot="1" x14ac:dyDescent="0.3">
      <c r="B34" s="201"/>
      <c r="C34" s="73" t="s">
        <v>7</v>
      </c>
      <c r="D34" s="73" t="s">
        <v>8</v>
      </c>
      <c r="E34" s="74">
        <v>99</v>
      </c>
      <c r="F34" s="74"/>
      <c r="G34" s="74">
        <v>13</v>
      </c>
      <c r="H34" s="74">
        <v>11</v>
      </c>
      <c r="I34" s="74">
        <v>21</v>
      </c>
      <c r="J34" s="74">
        <f>65-SUM(F34:I34)</f>
        <v>20</v>
      </c>
      <c r="K34" s="74">
        <f>83-SUM(F34:J34)</f>
        <v>18</v>
      </c>
      <c r="L34" s="74">
        <f>88-SUM(F34:K34)</f>
        <v>5</v>
      </c>
      <c r="M34" s="74">
        <f>93-SUM(F34:L34)</f>
        <v>5</v>
      </c>
      <c r="N34" s="74">
        <v>2</v>
      </c>
      <c r="O34" s="74">
        <v>2</v>
      </c>
      <c r="P34" s="51"/>
      <c r="Q34" s="51"/>
      <c r="R34" s="51"/>
      <c r="S34" s="51">
        <v>0</v>
      </c>
      <c r="T34" s="51">
        <v>0</v>
      </c>
      <c r="U34" s="51">
        <v>0</v>
      </c>
      <c r="V34" s="51"/>
      <c r="W34" s="51"/>
      <c r="X34" s="51"/>
      <c r="Y34" s="51"/>
      <c r="Z34" s="51"/>
      <c r="AA34" s="51"/>
      <c r="AB34" s="51">
        <f t="shared" si="1"/>
        <v>0</v>
      </c>
      <c r="AC34" s="51">
        <f t="shared" si="2"/>
        <v>97</v>
      </c>
      <c r="AD34" s="55">
        <f t="shared" si="0"/>
        <v>0.97979797979797978</v>
      </c>
    </row>
    <row r="35" spans="2:30" ht="59.25" customHeight="1" thickBot="1" x14ac:dyDescent="0.3">
      <c r="B35" s="72" t="s">
        <v>9</v>
      </c>
      <c r="C35" s="66" t="s">
        <v>10</v>
      </c>
      <c r="D35" s="66" t="s">
        <v>76</v>
      </c>
      <c r="E35" s="67">
        <v>40</v>
      </c>
      <c r="F35" s="67">
        <v>1</v>
      </c>
      <c r="G35" s="67">
        <v>3</v>
      </c>
      <c r="H35" s="67">
        <v>3</v>
      </c>
      <c r="I35" s="67">
        <v>8</v>
      </c>
      <c r="J35" s="67"/>
      <c r="K35" s="67">
        <f>20-SUM(F35:J35)</f>
        <v>5</v>
      </c>
      <c r="L35" s="67">
        <f>24-SUM(F35:K35)</f>
        <v>4</v>
      </c>
      <c r="M35" s="67">
        <f>28-SUM(F35:L35)</f>
        <v>4</v>
      </c>
      <c r="N35" s="67">
        <v>1</v>
      </c>
      <c r="O35" s="67">
        <v>4</v>
      </c>
      <c r="P35" s="68"/>
      <c r="Q35" s="69"/>
      <c r="R35" s="69">
        <v>1</v>
      </c>
      <c r="S35" s="69">
        <v>0</v>
      </c>
      <c r="T35" s="69">
        <v>0</v>
      </c>
      <c r="U35" s="69">
        <v>0</v>
      </c>
      <c r="V35" s="69"/>
      <c r="W35" s="69"/>
      <c r="X35" s="69"/>
      <c r="Y35" s="69"/>
      <c r="Z35" s="69"/>
      <c r="AA35" s="69"/>
      <c r="AB35" s="69">
        <f t="shared" si="1"/>
        <v>1</v>
      </c>
      <c r="AC35" s="69">
        <f t="shared" si="2"/>
        <v>34</v>
      </c>
      <c r="AD35" s="70">
        <f t="shared" si="0"/>
        <v>0.85</v>
      </c>
    </row>
    <row r="36" spans="2:30" ht="45" x14ac:dyDescent="0.25">
      <c r="B36" s="202" t="s">
        <v>11</v>
      </c>
      <c r="C36" s="43" t="s">
        <v>12</v>
      </c>
      <c r="D36" s="43" t="s">
        <v>13</v>
      </c>
      <c r="E36" s="44">
        <v>388</v>
      </c>
      <c r="F36" s="44">
        <v>10</v>
      </c>
      <c r="G36" s="44">
        <v>88</v>
      </c>
      <c r="H36" s="44">
        <v>179</v>
      </c>
      <c r="I36" s="44">
        <v>92</v>
      </c>
      <c r="J36" s="44">
        <v>7</v>
      </c>
      <c r="K36" s="44">
        <v>1</v>
      </c>
      <c r="L36" s="44">
        <v>2</v>
      </c>
      <c r="M36" s="44">
        <v>7</v>
      </c>
      <c r="N36" s="44">
        <v>0</v>
      </c>
      <c r="O36" s="44">
        <v>0</v>
      </c>
      <c r="P36" s="32">
        <v>0</v>
      </c>
      <c r="Q36" s="32">
        <v>0</v>
      </c>
      <c r="R36" s="32">
        <v>0</v>
      </c>
      <c r="S36" s="32">
        <v>0</v>
      </c>
      <c r="T36" s="32">
        <v>0</v>
      </c>
      <c r="U36" s="32">
        <v>0</v>
      </c>
      <c r="V36" s="32"/>
      <c r="W36" s="32"/>
      <c r="X36" s="32"/>
      <c r="Y36" s="32"/>
      <c r="Z36" s="32"/>
      <c r="AA36" s="32"/>
      <c r="AB36" s="32">
        <f>SUM(P36:AA36)</f>
        <v>0</v>
      </c>
      <c r="AC36" s="32">
        <f t="shared" si="2"/>
        <v>386</v>
      </c>
      <c r="AD36" s="34">
        <f t="shared" si="0"/>
        <v>0.99484536082474229</v>
      </c>
    </row>
    <row r="37" spans="2:30" ht="60.75" thickBot="1" x14ac:dyDescent="0.3">
      <c r="B37" s="203"/>
      <c r="C37" s="73" t="s">
        <v>14</v>
      </c>
      <c r="D37" s="73" t="s">
        <v>48</v>
      </c>
      <c r="E37" s="74">
        <v>5</v>
      </c>
      <c r="F37" s="74"/>
      <c r="G37" s="74"/>
      <c r="H37" s="74">
        <v>5</v>
      </c>
      <c r="I37" s="74"/>
      <c r="J37" s="74"/>
      <c r="K37" s="74"/>
      <c r="L37" s="74"/>
      <c r="M37" s="74"/>
      <c r="N37" s="74"/>
      <c r="O37" s="74">
        <v>0</v>
      </c>
      <c r="P37" s="51"/>
      <c r="Q37" s="51"/>
      <c r="R37" s="51"/>
      <c r="S37" s="51">
        <v>0</v>
      </c>
      <c r="T37" s="51">
        <v>0</v>
      </c>
      <c r="U37" s="51">
        <v>0</v>
      </c>
      <c r="V37" s="51"/>
      <c r="W37" s="51"/>
      <c r="X37" s="51"/>
      <c r="Y37" s="51"/>
      <c r="Z37" s="51"/>
      <c r="AA37" s="51"/>
      <c r="AB37" s="51">
        <f t="shared" si="1"/>
        <v>0</v>
      </c>
      <c r="AC37" s="51">
        <f t="shared" si="2"/>
        <v>5</v>
      </c>
      <c r="AD37" s="55">
        <f t="shared" si="0"/>
        <v>1</v>
      </c>
    </row>
    <row r="38" spans="2:30" ht="30.75" thickBot="1" x14ac:dyDescent="0.3">
      <c r="B38" s="71" t="s">
        <v>15</v>
      </c>
      <c r="C38" s="66" t="s">
        <v>16</v>
      </c>
      <c r="D38" s="66" t="s">
        <v>78</v>
      </c>
      <c r="E38" s="67">
        <v>255</v>
      </c>
      <c r="F38" s="67"/>
      <c r="G38" s="67">
        <v>4</v>
      </c>
      <c r="H38" s="67">
        <v>42</v>
      </c>
      <c r="I38" s="67">
        <v>42</v>
      </c>
      <c r="J38" s="67">
        <f>115-SUM(F38:I38)</f>
        <v>27</v>
      </c>
      <c r="K38" s="67">
        <f>145-SUM(F38:J38)</f>
        <v>30</v>
      </c>
      <c r="L38" s="67">
        <f>197-SUM(F38:K38)</f>
        <v>52</v>
      </c>
      <c r="M38" s="67">
        <f>220-SUM(F38:L38)</f>
        <v>23</v>
      </c>
      <c r="N38" s="67">
        <v>14</v>
      </c>
      <c r="O38" s="67">
        <v>4</v>
      </c>
      <c r="P38" s="68"/>
      <c r="Q38" s="69"/>
      <c r="R38" s="69">
        <v>0</v>
      </c>
      <c r="S38" s="69">
        <v>0</v>
      </c>
      <c r="T38" s="69">
        <v>1</v>
      </c>
      <c r="U38" s="69">
        <v>0</v>
      </c>
      <c r="V38" s="69"/>
      <c r="W38" s="69"/>
      <c r="X38" s="69"/>
      <c r="Y38" s="69"/>
      <c r="Z38" s="69"/>
      <c r="AA38" s="69"/>
      <c r="AB38" s="69">
        <f t="shared" si="1"/>
        <v>1</v>
      </c>
      <c r="AC38" s="69">
        <f t="shared" si="2"/>
        <v>239</v>
      </c>
      <c r="AD38" s="70">
        <f t="shared" si="0"/>
        <v>0.93725490196078431</v>
      </c>
    </row>
    <row r="39" spans="2:30" ht="90" x14ac:dyDescent="0.25">
      <c r="B39" s="218" t="s">
        <v>17</v>
      </c>
      <c r="C39" s="43" t="s">
        <v>18</v>
      </c>
      <c r="D39" s="43" t="s">
        <v>19</v>
      </c>
      <c r="E39" s="44">
        <v>137</v>
      </c>
      <c r="F39" s="44">
        <v>71</v>
      </c>
      <c r="G39" s="44">
        <v>66</v>
      </c>
      <c r="H39" s="44"/>
      <c r="I39" s="44"/>
      <c r="J39" s="44"/>
      <c r="K39" s="44"/>
      <c r="L39" s="44"/>
      <c r="M39" s="44"/>
      <c r="N39" s="44"/>
      <c r="O39" s="44">
        <v>0</v>
      </c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>
        <f t="shared" si="1"/>
        <v>0</v>
      </c>
      <c r="AC39" s="32">
        <f t="shared" si="2"/>
        <v>137</v>
      </c>
      <c r="AD39" s="106">
        <f t="shared" si="0"/>
        <v>1</v>
      </c>
    </row>
    <row r="40" spans="2:30" ht="60" x14ac:dyDescent="0.25">
      <c r="B40" s="219"/>
      <c r="C40" s="11" t="s">
        <v>20</v>
      </c>
      <c r="D40" s="11" t="s">
        <v>21</v>
      </c>
      <c r="E40" s="10">
        <v>253</v>
      </c>
      <c r="F40" s="10">
        <v>253</v>
      </c>
      <c r="G40" s="10"/>
      <c r="H40" s="10"/>
      <c r="I40" s="10"/>
      <c r="J40" s="10"/>
      <c r="K40" s="10"/>
      <c r="L40" s="10"/>
      <c r="M40" s="10"/>
      <c r="N40" s="10"/>
      <c r="O40" s="10">
        <v>0</v>
      </c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>
        <f t="shared" si="1"/>
        <v>0</v>
      </c>
      <c r="AC40" s="9">
        <f t="shared" si="2"/>
        <v>253</v>
      </c>
      <c r="AD40" s="107">
        <f t="shared" si="0"/>
        <v>1</v>
      </c>
    </row>
    <row r="41" spans="2:30" ht="45" x14ac:dyDescent="0.25">
      <c r="B41" s="219"/>
      <c r="C41" s="4" t="s">
        <v>22</v>
      </c>
      <c r="D41" s="4" t="s">
        <v>23</v>
      </c>
      <c r="E41" s="5">
        <v>4</v>
      </c>
      <c r="F41" s="5"/>
      <c r="G41" s="5"/>
      <c r="H41" s="5">
        <v>3</v>
      </c>
      <c r="I41" s="5"/>
      <c r="J41" s="5"/>
      <c r="K41" s="5">
        <v>1</v>
      </c>
      <c r="L41" s="5"/>
      <c r="M41" s="5"/>
      <c r="N41" s="5"/>
      <c r="O41" s="5">
        <v>0</v>
      </c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>
        <f t="shared" si="1"/>
        <v>0</v>
      </c>
      <c r="AC41" s="6">
        <f t="shared" si="2"/>
        <v>4</v>
      </c>
      <c r="AD41" s="108">
        <f t="shared" si="0"/>
        <v>1</v>
      </c>
    </row>
    <row r="42" spans="2:30" ht="114" customHeight="1" x14ac:dyDescent="0.25">
      <c r="B42" s="219"/>
      <c r="C42" s="11" t="s">
        <v>24</v>
      </c>
      <c r="D42" s="11" t="s">
        <v>25</v>
      </c>
      <c r="E42" s="10">
        <v>87</v>
      </c>
      <c r="F42" s="10"/>
      <c r="G42" s="10"/>
      <c r="H42" s="10">
        <v>15</v>
      </c>
      <c r="I42" s="10">
        <v>35</v>
      </c>
      <c r="J42" s="10">
        <v>24</v>
      </c>
      <c r="K42" s="10">
        <v>10</v>
      </c>
      <c r="L42" s="10"/>
      <c r="M42" s="10"/>
      <c r="N42" s="10">
        <v>1</v>
      </c>
      <c r="O42" s="10">
        <v>2</v>
      </c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>
        <f t="shared" si="1"/>
        <v>0</v>
      </c>
      <c r="AC42" s="9">
        <f t="shared" si="2"/>
        <v>87</v>
      </c>
      <c r="AD42" s="107">
        <f t="shared" si="0"/>
        <v>1</v>
      </c>
    </row>
    <row r="43" spans="2:30" ht="75" x14ac:dyDescent="0.25">
      <c r="B43" s="219"/>
      <c r="C43" s="4" t="s">
        <v>26</v>
      </c>
      <c r="D43" s="4" t="s">
        <v>80</v>
      </c>
      <c r="E43" s="5">
        <v>54</v>
      </c>
      <c r="F43" s="5">
        <v>6</v>
      </c>
      <c r="G43" s="5">
        <v>42</v>
      </c>
      <c r="H43" s="5">
        <v>6</v>
      </c>
      <c r="I43" s="5"/>
      <c r="J43" s="5"/>
      <c r="K43" s="5"/>
      <c r="L43" s="5"/>
      <c r="M43" s="5"/>
      <c r="N43" s="5"/>
      <c r="O43" s="5">
        <v>0</v>
      </c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>
        <f t="shared" si="1"/>
        <v>0</v>
      </c>
      <c r="AC43" s="6">
        <f t="shared" si="2"/>
        <v>54</v>
      </c>
      <c r="AD43" s="108">
        <f t="shared" si="0"/>
        <v>1</v>
      </c>
    </row>
    <row r="44" spans="2:30" ht="75" x14ac:dyDescent="0.25">
      <c r="B44" s="219"/>
      <c r="C44" s="11" t="s">
        <v>27</v>
      </c>
      <c r="D44" s="11" t="s">
        <v>79</v>
      </c>
      <c r="E44" s="10">
        <v>54</v>
      </c>
      <c r="F44" s="10">
        <v>6</v>
      </c>
      <c r="G44" s="10">
        <v>42</v>
      </c>
      <c r="H44" s="10">
        <v>6</v>
      </c>
      <c r="I44" s="10"/>
      <c r="J44" s="10"/>
      <c r="K44" s="10"/>
      <c r="L44" s="10"/>
      <c r="M44" s="10"/>
      <c r="N44" s="10"/>
      <c r="O44" s="10">
        <v>0</v>
      </c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>
        <f t="shared" si="1"/>
        <v>0</v>
      </c>
      <c r="AC44" s="9">
        <f t="shared" si="2"/>
        <v>54</v>
      </c>
      <c r="AD44" s="107">
        <f t="shared" si="0"/>
        <v>1</v>
      </c>
    </row>
    <row r="45" spans="2:30" ht="102" customHeight="1" x14ac:dyDescent="0.25">
      <c r="B45" s="219"/>
      <c r="C45" s="4" t="s">
        <v>28</v>
      </c>
      <c r="D45" s="4" t="s">
        <v>85</v>
      </c>
      <c r="E45" s="5">
        <v>2</v>
      </c>
      <c r="F45" s="5"/>
      <c r="G45" s="5"/>
      <c r="H45" s="5"/>
      <c r="I45" s="5"/>
      <c r="J45" s="5"/>
      <c r="K45" s="5"/>
      <c r="L45" s="5"/>
      <c r="M45" s="5"/>
      <c r="N45" s="5">
        <v>1</v>
      </c>
      <c r="O45" s="5">
        <v>0</v>
      </c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>
        <f t="shared" si="1"/>
        <v>0</v>
      </c>
      <c r="AC45" s="6">
        <f>+SUM(F45:O45)+AB45</f>
        <v>1</v>
      </c>
      <c r="AD45" s="108">
        <f t="shared" si="0"/>
        <v>0.5</v>
      </c>
    </row>
    <row r="46" spans="2:30" ht="102" customHeight="1" thickBot="1" x14ac:dyDescent="0.3">
      <c r="B46" s="220"/>
      <c r="C46" s="64" t="s">
        <v>123</v>
      </c>
      <c r="D46" s="64" t="s">
        <v>122</v>
      </c>
      <c r="E46" s="46">
        <v>1</v>
      </c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>
        <f t="shared" si="1"/>
        <v>0</v>
      </c>
      <c r="AC46" s="47">
        <f>+SUM(F46:O46)+AB46</f>
        <v>0</v>
      </c>
      <c r="AD46" s="109">
        <f t="shared" si="0"/>
        <v>0</v>
      </c>
    </row>
    <row r="47" spans="2:30" ht="30" x14ac:dyDescent="0.25">
      <c r="B47" s="205" t="s">
        <v>29</v>
      </c>
      <c r="C47" s="86" t="s">
        <v>56</v>
      </c>
      <c r="D47" s="92" t="s">
        <v>82</v>
      </c>
      <c r="E47" s="93">
        <v>28</v>
      </c>
      <c r="F47" s="93"/>
      <c r="G47" s="93"/>
      <c r="H47" s="93"/>
      <c r="I47" s="93">
        <v>2</v>
      </c>
      <c r="J47" s="93">
        <v>12</v>
      </c>
      <c r="K47" s="93">
        <f>20-SUM(F47:J47)</f>
        <v>6</v>
      </c>
      <c r="L47" s="93">
        <v>5</v>
      </c>
      <c r="M47" s="93">
        <v>2</v>
      </c>
      <c r="N47" s="93">
        <v>1</v>
      </c>
      <c r="O47" s="93">
        <v>0</v>
      </c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>
        <f t="shared" si="1"/>
        <v>0</v>
      </c>
      <c r="AC47" s="88">
        <f t="shared" si="2"/>
        <v>28</v>
      </c>
      <c r="AD47" s="94">
        <f t="shared" si="0"/>
        <v>1</v>
      </c>
    </row>
    <row r="48" spans="2:30" ht="30" x14ac:dyDescent="0.25">
      <c r="B48" s="206"/>
      <c r="C48" s="12" t="s">
        <v>57</v>
      </c>
      <c r="D48" s="17" t="s">
        <v>81</v>
      </c>
      <c r="E48" s="5">
        <v>32</v>
      </c>
      <c r="F48" s="5"/>
      <c r="G48" s="5"/>
      <c r="H48" s="5"/>
      <c r="I48" s="5">
        <v>5</v>
      </c>
      <c r="J48" s="5">
        <v>16</v>
      </c>
      <c r="K48" s="5">
        <f>26-SUM(F48:J48)</f>
        <v>5</v>
      </c>
      <c r="L48" s="5">
        <v>6</v>
      </c>
      <c r="M48" s="5"/>
      <c r="N48" s="5"/>
      <c r="O48" s="5">
        <v>0</v>
      </c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>
        <f t="shared" si="1"/>
        <v>0</v>
      </c>
      <c r="AC48" s="6">
        <f t="shared" si="2"/>
        <v>32</v>
      </c>
      <c r="AD48" s="35">
        <f t="shared" si="0"/>
        <v>1</v>
      </c>
    </row>
    <row r="49" spans="2:32" ht="88.5" customHeight="1" x14ac:dyDescent="0.25">
      <c r="B49" s="206"/>
      <c r="C49" s="11" t="s">
        <v>58</v>
      </c>
      <c r="D49" s="18" t="s">
        <v>59</v>
      </c>
      <c r="E49" s="10">
        <v>21</v>
      </c>
      <c r="F49" s="10"/>
      <c r="G49" s="10"/>
      <c r="H49" s="10"/>
      <c r="I49" s="10">
        <v>21</v>
      </c>
      <c r="J49" s="10"/>
      <c r="K49" s="10"/>
      <c r="L49" s="10"/>
      <c r="M49" s="10"/>
      <c r="N49" s="10"/>
      <c r="O49" s="10">
        <v>0</v>
      </c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>
        <f t="shared" si="1"/>
        <v>0</v>
      </c>
      <c r="AC49" s="9">
        <f t="shared" si="2"/>
        <v>21</v>
      </c>
      <c r="AD49" s="54">
        <f t="shared" si="0"/>
        <v>1</v>
      </c>
    </row>
    <row r="50" spans="2:32" ht="88.5" customHeight="1" x14ac:dyDescent="0.25">
      <c r="B50" s="206"/>
      <c r="C50" s="12" t="s">
        <v>60</v>
      </c>
      <c r="D50" s="17" t="s">
        <v>61</v>
      </c>
      <c r="E50" s="5">
        <v>3</v>
      </c>
      <c r="F50" s="5"/>
      <c r="G50" s="5"/>
      <c r="H50" s="5"/>
      <c r="I50" s="5">
        <v>3</v>
      </c>
      <c r="J50" s="5"/>
      <c r="K50" s="5"/>
      <c r="L50" s="5"/>
      <c r="M50" s="5"/>
      <c r="N50" s="5"/>
      <c r="O50" s="5">
        <v>0</v>
      </c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>
        <f t="shared" si="1"/>
        <v>0</v>
      </c>
      <c r="AC50" s="6">
        <f t="shared" si="2"/>
        <v>3</v>
      </c>
      <c r="AD50" s="35">
        <f t="shared" si="0"/>
        <v>1</v>
      </c>
    </row>
    <row r="51" spans="2:32" ht="60" x14ac:dyDescent="0.25">
      <c r="B51" s="206"/>
      <c r="C51" s="11" t="s">
        <v>30</v>
      </c>
      <c r="D51" s="18" t="s">
        <v>83</v>
      </c>
      <c r="E51" s="10">
        <v>210</v>
      </c>
      <c r="F51" s="10"/>
      <c r="G51" s="10"/>
      <c r="H51" s="10"/>
      <c r="I51" s="10"/>
      <c r="J51" s="10">
        <f>135-SUM(F51:I51)</f>
        <v>135</v>
      </c>
      <c r="K51" s="10">
        <f>208-SUM(F51:J51)</f>
        <v>73</v>
      </c>
      <c r="L51" s="10">
        <f>209-SUM(F51:K51)</f>
        <v>1</v>
      </c>
      <c r="M51" s="10"/>
      <c r="N51" s="10"/>
      <c r="O51" s="10">
        <v>0</v>
      </c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>
        <f t="shared" si="1"/>
        <v>0</v>
      </c>
      <c r="AC51" s="9">
        <f t="shared" si="2"/>
        <v>209</v>
      </c>
      <c r="AD51" s="54">
        <f t="shared" si="0"/>
        <v>0.99523809523809526</v>
      </c>
    </row>
    <row r="52" spans="2:32" ht="72" customHeight="1" x14ac:dyDescent="0.25">
      <c r="B52" s="206"/>
      <c r="C52" s="12" t="s">
        <v>31</v>
      </c>
      <c r="D52" s="17" t="s">
        <v>84</v>
      </c>
      <c r="E52" s="5">
        <v>247</v>
      </c>
      <c r="F52" s="5"/>
      <c r="G52" s="5"/>
      <c r="H52" s="5"/>
      <c r="I52" s="5">
        <v>134</v>
      </c>
      <c r="J52" s="5">
        <f>211-SUM(F52:I52)</f>
        <v>77</v>
      </c>
      <c r="K52" s="5">
        <f>248-SUM(F52:J52)</f>
        <v>37</v>
      </c>
      <c r="L52" s="5"/>
      <c r="M52" s="5"/>
      <c r="N52" s="5"/>
      <c r="O52" s="5">
        <v>0</v>
      </c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>
        <f t="shared" si="1"/>
        <v>0</v>
      </c>
      <c r="AC52" s="6">
        <f t="shared" si="2"/>
        <v>248</v>
      </c>
      <c r="AD52" s="35">
        <f t="shared" si="0"/>
        <v>1.0040485829959513</v>
      </c>
    </row>
    <row r="53" spans="2:32" ht="90" customHeight="1" x14ac:dyDescent="0.25">
      <c r="B53" s="206"/>
      <c r="C53" s="11" t="s">
        <v>62</v>
      </c>
      <c r="D53" s="18" t="s">
        <v>63</v>
      </c>
      <c r="E53" s="10">
        <v>3</v>
      </c>
      <c r="F53" s="10"/>
      <c r="G53" s="10"/>
      <c r="H53" s="10"/>
      <c r="I53" s="10"/>
      <c r="J53" s="10"/>
      <c r="K53" s="10">
        <f>2-SUM(F53:J53)</f>
        <v>2</v>
      </c>
      <c r="L53" s="10">
        <f>3-SUM(F53:K53)</f>
        <v>1</v>
      </c>
      <c r="M53" s="10"/>
      <c r="N53" s="10"/>
      <c r="O53" s="10">
        <v>0</v>
      </c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>
        <f t="shared" si="1"/>
        <v>0</v>
      </c>
      <c r="AC53" s="9">
        <f t="shared" si="2"/>
        <v>3</v>
      </c>
      <c r="AD53" s="54">
        <f t="shared" si="0"/>
        <v>1</v>
      </c>
    </row>
    <row r="54" spans="2:32" ht="60" x14ac:dyDescent="0.25">
      <c r="B54" s="206"/>
      <c r="C54" s="12" t="s">
        <v>64</v>
      </c>
      <c r="D54" s="17" t="s">
        <v>65</v>
      </c>
      <c r="E54" s="5">
        <v>1</v>
      </c>
      <c r="F54" s="5"/>
      <c r="G54" s="5"/>
      <c r="H54" s="5"/>
      <c r="I54" s="5"/>
      <c r="J54" s="5"/>
      <c r="K54" s="5"/>
      <c r="L54" s="5"/>
      <c r="M54" s="5"/>
      <c r="N54" s="5"/>
      <c r="O54" s="5">
        <v>1</v>
      </c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>
        <f>SUM(P54:AA54)</f>
        <v>0</v>
      </c>
      <c r="AC54" s="6">
        <f t="shared" si="2"/>
        <v>1</v>
      </c>
      <c r="AD54" s="35">
        <f t="shared" si="0"/>
        <v>1</v>
      </c>
    </row>
    <row r="55" spans="2:32" ht="105.75" thickBot="1" x14ac:dyDescent="0.3">
      <c r="B55" s="207"/>
      <c r="C55" s="64" t="s">
        <v>32</v>
      </c>
      <c r="D55" s="76" t="s">
        <v>66</v>
      </c>
      <c r="E55" s="46">
        <v>11000</v>
      </c>
      <c r="F55" s="46"/>
      <c r="G55" s="46"/>
      <c r="H55" s="46"/>
      <c r="I55" s="46"/>
      <c r="J55" s="46"/>
      <c r="K55" s="46"/>
      <c r="L55" s="46"/>
      <c r="M55" s="46"/>
      <c r="N55" s="46"/>
      <c r="O55" s="46">
        <v>0</v>
      </c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>
        <f t="shared" si="1"/>
        <v>0</v>
      </c>
      <c r="AC55" s="47">
        <f t="shared" si="2"/>
        <v>0</v>
      </c>
      <c r="AD55" s="53">
        <f t="shared" si="0"/>
        <v>0</v>
      </c>
    </row>
    <row r="56" spans="2:32" x14ac:dyDescent="0.25">
      <c r="B56" s="13"/>
    </row>
    <row r="57" spans="2:32" x14ac:dyDescent="0.25">
      <c r="B57" s="189" t="s">
        <v>69</v>
      </c>
      <c r="C57" s="190"/>
      <c r="D57" s="190"/>
      <c r="E57" s="190"/>
      <c r="F57" s="190"/>
      <c r="G57" s="190"/>
      <c r="H57" s="190"/>
      <c r="I57" s="190"/>
      <c r="J57" s="190"/>
      <c r="K57" s="190"/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  <c r="W57" s="190"/>
      <c r="X57" s="190"/>
      <c r="Y57" s="190"/>
      <c r="Z57" s="190"/>
      <c r="AA57" s="190"/>
      <c r="AB57" s="190"/>
      <c r="AC57" s="190"/>
      <c r="AD57" s="190"/>
    </row>
    <row r="58" spans="2:32" x14ac:dyDescent="0.25">
      <c r="B58" s="190"/>
      <c r="C58" s="190"/>
      <c r="D58" s="190"/>
      <c r="E58" s="190"/>
      <c r="F58" s="190"/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</row>
    <row r="59" spans="2:32" ht="15.75" thickBot="1" x14ac:dyDescent="0.3">
      <c r="C59" s="60"/>
      <c r="D59" s="60"/>
      <c r="U59" s="61"/>
      <c r="V59" s="61"/>
      <c r="W59" s="61"/>
      <c r="X59" s="61"/>
      <c r="Y59" s="61"/>
      <c r="Z59" s="61"/>
      <c r="AA59" s="61"/>
      <c r="AB59" s="61"/>
      <c r="AC59" s="61"/>
      <c r="AD59" s="61"/>
    </row>
    <row r="60" spans="2:32" ht="69" customHeight="1" thickBot="1" x14ac:dyDescent="0.3">
      <c r="B60" s="14" t="s">
        <v>33</v>
      </c>
      <c r="C60" s="15" t="s">
        <v>1</v>
      </c>
      <c r="D60" s="15" t="s">
        <v>2</v>
      </c>
      <c r="E60" s="26" t="s">
        <v>75</v>
      </c>
      <c r="F60" s="99">
        <v>2013</v>
      </c>
      <c r="G60" s="99">
        <v>2014</v>
      </c>
      <c r="H60" s="99">
        <v>2015</v>
      </c>
      <c r="I60" s="99">
        <v>2016</v>
      </c>
      <c r="J60" s="99">
        <v>2017</v>
      </c>
      <c r="K60" s="99">
        <v>2018</v>
      </c>
      <c r="L60" s="99">
        <v>2019</v>
      </c>
      <c r="M60" s="99">
        <v>2020</v>
      </c>
      <c r="N60" s="99">
        <v>2021</v>
      </c>
      <c r="O60" s="104">
        <v>2022</v>
      </c>
      <c r="P60" s="28" t="s">
        <v>110</v>
      </c>
      <c r="Q60" s="28" t="s">
        <v>111</v>
      </c>
      <c r="R60" s="28" t="s">
        <v>112</v>
      </c>
      <c r="S60" s="28" t="s">
        <v>113</v>
      </c>
      <c r="T60" s="28" t="s">
        <v>114</v>
      </c>
      <c r="U60" s="28" t="s">
        <v>115</v>
      </c>
      <c r="V60" s="28" t="s">
        <v>116</v>
      </c>
      <c r="W60" s="28" t="s">
        <v>117</v>
      </c>
      <c r="X60" s="28" t="s">
        <v>118</v>
      </c>
      <c r="Y60" s="28" t="s">
        <v>119</v>
      </c>
      <c r="Z60" s="28" t="s">
        <v>120</v>
      </c>
      <c r="AA60" s="28" t="s">
        <v>121</v>
      </c>
      <c r="AB60" s="98" t="s">
        <v>140</v>
      </c>
      <c r="AC60" s="27" t="s">
        <v>141</v>
      </c>
      <c r="AD60" s="29" t="s">
        <v>142</v>
      </c>
    </row>
    <row r="61" spans="2:32" ht="64.5" customHeight="1" x14ac:dyDescent="0.25">
      <c r="B61" s="208" t="s">
        <v>35</v>
      </c>
      <c r="C61" s="30" t="s">
        <v>39</v>
      </c>
      <c r="D61" s="31" t="s">
        <v>49</v>
      </c>
      <c r="E61" s="77">
        <v>52506</v>
      </c>
      <c r="F61" s="77"/>
      <c r="G61" s="77"/>
      <c r="H61" s="77"/>
      <c r="I61" s="77"/>
      <c r="J61" s="77">
        <v>2483</v>
      </c>
      <c r="K61" s="77">
        <v>46584</v>
      </c>
      <c r="L61" s="77"/>
      <c r="M61" s="77">
        <v>2521</v>
      </c>
      <c r="N61" s="32">
        <v>918</v>
      </c>
      <c r="O61" s="32">
        <v>0</v>
      </c>
      <c r="P61" s="32"/>
      <c r="Q61" s="32"/>
      <c r="R61" s="32"/>
      <c r="S61" s="32">
        <v>0</v>
      </c>
      <c r="T61" s="32">
        <v>0</v>
      </c>
      <c r="U61" s="32">
        <v>0</v>
      </c>
      <c r="V61" s="32"/>
      <c r="W61" s="32"/>
      <c r="X61" s="32"/>
      <c r="Y61" s="32"/>
      <c r="Z61" s="32"/>
      <c r="AA61" s="32"/>
      <c r="AB61" s="32">
        <f t="shared" ref="AB61:AB76" si="3">SUM(P61:AA61)</f>
        <v>0</v>
      </c>
      <c r="AC61" s="32">
        <f t="shared" ref="AC61:AC77" si="4">+SUM(F61:O61)+AB61</f>
        <v>52506</v>
      </c>
      <c r="AD61" s="80">
        <f t="shared" ref="AD61:AD77" si="5">AC61/E61</f>
        <v>1</v>
      </c>
      <c r="AF61" s="95"/>
    </row>
    <row r="62" spans="2:32" ht="60.75" customHeight="1" x14ac:dyDescent="0.25">
      <c r="B62" s="209"/>
      <c r="C62" s="8" t="s">
        <v>40</v>
      </c>
      <c r="D62" s="8" t="s">
        <v>86</v>
      </c>
      <c r="E62" s="16">
        <v>13</v>
      </c>
      <c r="F62" s="16"/>
      <c r="G62" s="16"/>
      <c r="H62" s="16"/>
      <c r="I62" s="16"/>
      <c r="J62" s="16">
        <v>3</v>
      </c>
      <c r="K62" s="16">
        <v>9</v>
      </c>
      <c r="L62" s="16"/>
      <c r="M62" s="16"/>
      <c r="N62" s="23">
        <v>1</v>
      </c>
      <c r="O62" s="23">
        <v>0</v>
      </c>
      <c r="P62" s="23"/>
      <c r="Q62" s="23"/>
      <c r="R62" s="23"/>
      <c r="S62" s="23">
        <v>0</v>
      </c>
      <c r="T62" s="23">
        <v>0</v>
      </c>
      <c r="U62" s="23">
        <v>0</v>
      </c>
      <c r="V62" s="23"/>
      <c r="W62" s="23"/>
      <c r="X62" s="23"/>
      <c r="Y62" s="23"/>
      <c r="Z62" s="23"/>
      <c r="AA62" s="23"/>
      <c r="AB62" s="23">
        <f t="shared" si="3"/>
        <v>0</v>
      </c>
      <c r="AC62" s="23">
        <f t="shared" si="4"/>
        <v>13</v>
      </c>
      <c r="AD62" s="81">
        <f t="shared" si="5"/>
        <v>1</v>
      </c>
    </row>
    <row r="63" spans="2:32" ht="72" customHeight="1" x14ac:dyDescent="0.25">
      <c r="B63" s="209"/>
      <c r="C63" s="12" t="s">
        <v>41</v>
      </c>
      <c r="D63" s="17" t="s">
        <v>50</v>
      </c>
      <c r="E63" s="78">
        <v>1000</v>
      </c>
      <c r="F63" s="78"/>
      <c r="G63" s="78"/>
      <c r="H63" s="78"/>
      <c r="I63" s="78"/>
      <c r="J63" s="78"/>
      <c r="K63" s="78"/>
      <c r="L63" s="78">
        <v>1000</v>
      </c>
      <c r="M63" s="78"/>
      <c r="N63" s="6"/>
      <c r="O63" s="6">
        <v>0</v>
      </c>
      <c r="P63" s="6"/>
      <c r="Q63" s="6"/>
      <c r="R63" s="6"/>
      <c r="S63" s="6">
        <v>0</v>
      </c>
      <c r="T63" s="6">
        <v>0</v>
      </c>
      <c r="U63" s="6">
        <v>0</v>
      </c>
      <c r="V63" s="6"/>
      <c r="W63" s="6"/>
      <c r="X63" s="6"/>
      <c r="Y63" s="6"/>
      <c r="Z63" s="6"/>
      <c r="AA63" s="6"/>
      <c r="AB63" s="6">
        <f t="shared" si="3"/>
        <v>0</v>
      </c>
      <c r="AC63" s="6">
        <f t="shared" si="4"/>
        <v>1000</v>
      </c>
      <c r="AD63" s="75">
        <f t="shared" si="5"/>
        <v>1</v>
      </c>
    </row>
    <row r="64" spans="2:32" ht="53.25" customHeight="1" thickBot="1" x14ac:dyDescent="0.3">
      <c r="B64" s="210"/>
      <c r="C64" s="45" t="s">
        <v>42</v>
      </c>
      <c r="D64" s="45" t="s">
        <v>51</v>
      </c>
      <c r="E64" s="79">
        <v>596</v>
      </c>
      <c r="F64" s="79"/>
      <c r="G64" s="79"/>
      <c r="H64" s="79"/>
      <c r="I64" s="79"/>
      <c r="J64" s="79"/>
      <c r="K64" s="79"/>
      <c r="L64" s="79">
        <v>596</v>
      </c>
      <c r="M64" s="79"/>
      <c r="N64" s="65"/>
      <c r="O64" s="65">
        <v>0</v>
      </c>
      <c r="P64" s="65"/>
      <c r="Q64" s="65"/>
      <c r="R64" s="65"/>
      <c r="S64" s="65">
        <v>0</v>
      </c>
      <c r="T64" s="65">
        <v>0</v>
      </c>
      <c r="U64" s="65">
        <v>0</v>
      </c>
      <c r="V64" s="65"/>
      <c r="W64" s="65"/>
      <c r="X64" s="65"/>
      <c r="Y64" s="65"/>
      <c r="Z64" s="65"/>
      <c r="AA64" s="65"/>
      <c r="AB64" s="65">
        <f t="shared" si="3"/>
        <v>0</v>
      </c>
      <c r="AC64" s="65">
        <f t="shared" si="4"/>
        <v>596</v>
      </c>
      <c r="AD64" s="82">
        <f t="shared" si="5"/>
        <v>1</v>
      </c>
    </row>
    <row r="65" spans="2:30" ht="90.75" customHeight="1" x14ac:dyDescent="0.25">
      <c r="B65" s="211" t="s">
        <v>34</v>
      </c>
      <c r="C65" s="30" t="s">
        <v>43</v>
      </c>
      <c r="D65" s="31" t="s">
        <v>53</v>
      </c>
      <c r="E65" s="77">
        <v>988</v>
      </c>
      <c r="F65" s="77"/>
      <c r="G65" s="77"/>
      <c r="H65" s="77"/>
      <c r="I65" s="77"/>
      <c r="J65" s="77"/>
      <c r="K65" s="77">
        <v>577</v>
      </c>
      <c r="L65" s="77">
        <v>219</v>
      </c>
      <c r="M65" s="77">
        <v>42</v>
      </c>
      <c r="N65" s="33">
        <v>15</v>
      </c>
      <c r="O65" s="33">
        <v>0</v>
      </c>
      <c r="P65" s="32">
        <v>0</v>
      </c>
      <c r="Q65" s="32">
        <v>0</v>
      </c>
      <c r="R65" s="32">
        <v>0</v>
      </c>
      <c r="S65" s="32">
        <v>0</v>
      </c>
      <c r="T65" s="32">
        <v>0</v>
      </c>
      <c r="U65" s="32">
        <v>0</v>
      </c>
      <c r="V65" s="32"/>
      <c r="W65" s="32"/>
      <c r="X65" s="32"/>
      <c r="Y65" s="32"/>
      <c r="Z65" s="32"/>
      <c r="AA65" s="33"/>
      <c r="AB65" s="33">
        <f t="shared" si="3"/>
        <v>0</v>
      </c>
      <c r="AC65" s="33">
        <f t="shared" si="4"/>
        <v>853</v>
      </c>
      <c r="AD65" s="34">
        <f t="shared" si="5"/>
        <v>0.86336032388663964</v>
      </c>
    </row>
    <row r="66" spans="2:30" ht="52.5" customHeight="1" x14ac:dyDescent="0.25">
      <c r="B66" s="212"/>
      <c r="C66" s="8" t="s">
        <v>98</v>
      </c>
      <c r="D66" s="8" t="s">
        <v>99</v>
      </c>
      <c r="E66" s="16">
        <v>8</v>
      </c>
      <c r="F66" s="16"/>
      <c r="G66" s="16"/>
      <c r="H66" s="16"/>
      <c r="I66" s="16"/>
      <c r="J66" s="16">
        <v>2</v>
      </c>
      <c r="K66" s="16">
        <v>2</v>
      </c>
      <c r="L66" s="16"/>
      <c r="M66" s="16"/>
      <c r="N66" s="40">
        <v>2</v>
      </c>
      <c r="O66" s="40">
        <v>2</v>
      </c>
      <c r="P66" s="23"/>
      <c r="Q66" s="23"/>
      <c r="R66" s="23"/>
      <c r="S66" s="23">
        <v>0</v>
      </c>
      <c r="T66" s="23">
        <v>0</v>
      </c>
      <c r="U66" s="23">
        <v>0</v>
      </c>
      <c r="V66" s="23"/>
      <c r="W66" s="23"/>
      <c r="X66" s="23"/>
      <c r="Y66" s="23"/>
      <c r="Z66" s="23"/>
      <c r="AA66" s="40"/>
      <c r="AB66" s="40">
        <f t="shared" si="3"/>
        <v>0</v>
      </c>
      <c r="AC66" s="40">
        <f t="shared" si="4"/>
        <v>8</v>
      </c>
      <c r="AD66" s="37">
        <f t="shared" si="5"/>
        <v>1</v>
      </c>
    </row>
    <row r="67" spans="2:30" ht="39" customHeight="1" x14ac:dyDescent="0.25">
      <c r="B67" s="212"/>
      <c r="C67" s="12" t="s">
        <v>87</v>
      </c>
      <c r="D67" s="17" t="s">
        <v>88</v>
      </c>
      <c r="E67" s="78">
        <v>2</v>
      </c>
      <c r="F67" s="78"/>
      <c r="G67" s="78"/>
      <c r="H67" s="78"/>
      <c r="I67" s="78"/>
      <c r="J67" s="78"/>
      <c r="K67" s="78"/>
      <c r="L67" s="78">
        <v>2</v>
      </c>
      <c r="M67" s="78"/>
      <c r="N67" s="7"/>
      <c r="O67" s="7">
        <v>0</v>
      </c>
      <c r="P67" s="6"/>
      <c r="Q67" s="6"/>
      <c r="R67" s="6"/>
      <c r="S67" s="6">
        <v>0</v>
      </c>
      <c r="T67" s="6">
        <v>0</v>
      </c>
      <c r="U67" s="6">
        <v>0</v>
      </c>
      <c r="V67" s="6"/>
      <c r="W67" s="6"/>
      <c r="X67" s="6"/>
      <c r="Y67" s="6"/>
      <c r="Z67" s="6"/>
      <c r="AA67" s="7"/>
      <c r="AB67" s="7">
        <f t="shared" si="3"/>
        <v>0</v>
      </c>
      <c r="AC67" s="7">
        <f t="shared" si="4"/>
        <v>2</v>
      </c>
      <c r="AD67" s="35">
        <f t="shared" si="5"/>
        <v>1</v>
      </c>
    </row>
    <row r="68" spans="2:30" ht="35.25" customHeight="1" x14ac:dyDescent="0.25">
      <c r="B68" s="212"/>
      <c r="C68" s="8" t="s">
        <v>89</v>
      </c>
      <c r="D68" s="8" t="s">
        <v>52</v>
      </c>
      <c r="E68" s="16">
        <v>2</v>
      </c>
      <c r="F68" s="16"/>
      <c r="G68" s="16"/>
      <c r="H68" s="16"/>
      <c r="I68" s="16"/>
      <c r="J68" s="16">
        <v>1</v>
      </c>
      <c r="K68" s="16"/>
      <c r="L68" s="16">
        <v>1</v>
      </c>
      <c r="M68" s="16"/>
      <c r="N68" s="40"/>
      <c r="O68" s="40">
        <v>0</v>
      </c>
      <c r="P68" s="23"/>
      <c r="Q68" s="23"/>
      <c r="R68" s="23"/>
      <c r="S68" s="23">
        <v>0</v>
      </c>
      <c r="T68" s="23">
        <v>0</v>
      </c>
      <c r="U68" s="23">
        <v>0</v>
      </c>
      <c r="V68" s="23"/>
      <c r="W68" s="23"/>
      <c r="X68" s="23"/>
      <c r="Y68" s="23"/>
      <c r="Z68" s="23"/>
      <c r="AA68" s="40"/>
      <c r="AB68" s="40">
        <f t="shared" si="3"/>
        <v>0</v>
      </c>
      <c r="AC68" s="40">
        <f t="shared" si="4"/>
        <v>2</v>
      </c>
      <c r="AD68" s="37">
        <f t="shared" si="5"/>
        <v>1</v>
      </c>
    </row>
    <row r="69" spans="2:30" ht="68.25" customHeight="1" thickBot="1" x14ac:dyDescent="0.3">
      <c r="B69" s="213"/>
      <c r="C69" s="48" t="s">
        <v>44</v>
      </c>
      <c r="D69" s="49" t="s">
        <v>72</v>
      </c>
      <c r="E69" s="50">
        <v>1</v>
      </c>
      <c r="F69" s="50"/>
      <c r="G69" s="50"/>
      <c r="H69" s="50"/>
      <c r="I69" s="50">
        <v>1</v>
      </c>
      <c r="J69" s="50"/>
      <c r="K69" s="50"/>
      <c r="L69" s="50"/>
      <c r="M69" s="50"/>
      <c r="N69" s="52"/>
      <c r="O69" s="52">
        <v>0</v>
      </c>
      <c r="P69" s="51"/>
      <c r="Q69" s="51"/>
      <c r="R69" s="51"/>
      <c r="S69" s="51">
        <v>0</v>
      </c>
      <c r="T69" s="51">
        <v>0</v>
      </c>
      <c r="U69" s="51">
        <v>0</v>
      </c>
      <c r="V69" s="51"/>
      <c r="W69" s="51"/>
      <c r="X69" s="51"/>
      <c r="Y69" s="51"/>
      <c r="Z69" s="51"/>
      <c r="AA69" s="52"/>
      <c r="AB69" s="52">
        <f t="shared" si="3"/>
        <v>0</v>
      </c>
      <c r="AC69" s="52">
        <f t="shared" si="4"/>
        <v>1</v>
      </c>
      <c r="AD69" s="55">
        <f t="shared" si="5"/>
        <v>1</v>
      </c>
    </row>
    <row r="70" spans="2:30" ht="49.5" customHeight="1" x14ac:dyDescent="0.25">
      <c r="B70" s="208" t="s">
        <v>36</v>
      </c>
      <c r="C70" s="63" t="s">
        <v>45</v>
      </c>
      <c r="D70" s="63" t="s">
        <v>54</v>
      </c>
      <c r="E70" s="36">
        <v>26.1</v>
      </c>
      <c r="F70" s="36"/>
      <c r="G70" s="36"/>
      <c r="H70" s="36"/>
      <c r="I70" s="36"/>
      <c r="J70" s="36"/>
      <c r="K70" s="36"/>
      <c r="L70" s="36"/>
      <c r="M70" s="36"/>
      <c r="N70" s="42">
        <v>2.65</v>
      </c>
      <c r="O70" s="42">
        <v>11.39</v>
      </c>
      <c r="P70" s="42">
        <v>0</v>
      </c>
      <c r="Q70" s="105">
        <v>0</v>
      </c>
      <c r="R70" s="42">
        <v>0</v>
      </c>
      <c r="S70" s="42">
        <v>0</v>
      </c>
      <c r="T70" s="42">
        <v>0</v>
      </c>
      <c r="U70" s="42">
        <v>0</v>
      </c>
      <c r="V70" s="42"/>
      <c r="W70" s="42"/>
      <c r="X70" s="42"/>
      <c r="Y70" s="42"/>
      <c r="Z70" s="42"/>
      <c r="AA70" s="42"/>
      <c r="AB70" s="42">
        <f t="shared" si="3"/>
        <v>0</v>
      </c>
      <c r="AC70" s="42">
        <f t="shared" si="4"/>
        <v>14.040000000000001</v>
      </c>
      <c r="AD70" s="39">
        <f t="shared" si="5"/>
        <v>0.53793103448275859</v>
      </c>
    </row>
    <row r="71" spans="2:30" ht="82.5" customHeight="1" x14ac:dyDescent="0.25">
      <c r="B71" s="209"/>
      <c r="C71" s="12" t="s">
        <v>46</v>
      </c>
      <c r="D71" s="17" t="s">
        <v>55</v>
      </c>
      <c r="E71" s="78">
        <v>7852</v>
      </c>
      <c r="F71" s="78"/>
      <c r="G71" s="78">
        <v>798</v>
      </c>
      <c r="H71" s="78">
        <v>274</v>
      </c>
      <c r="I71" s="78">
        <v>920</v>
      </c>
      <c r="J71" s="78">
        <v>23</v>
      </c>
      <c r="K71" s="78">
        <v>60</v>
      </c>
      <c r="L71" s="78">
        <v>700</v>
      </c>
      <c r="M71" s="78">
        <v>275</v>
      </c>
      <c r="N71" s="6">
        <v>476</v>
      </c>
      <c r="O71" s="6">
        <v>347</v>
      </c>
      <c r="P71" s="6">
        <v>3</v>
      </c>
      <c r="Q71" s="6">
        <v>0</v>
      </c>
      <c r="R71" s="6">
        <v>61</v>
      </c>
      <c r="S71" s="6">
        <v>4</v>
      </c>
      <c r="T71" s="6">
        <v>4</v>
      </c>
      <c r="U71" s="6">
        <v>43</v>
      </c>
      <c r="V71" s="6"/>
      <c r="W71" s="6"/>
      <c r="X71" s="6"/>
      <c r="Y71" s="6"/>
      <c r="Z71" s="6"/>
      <c r="AA71" s="6"/>
      <c r="AB71" s="6">
        <f>SUM(P71:AA71)</f>
        <v>115</v>
      </c>
      <c r="AC71" s="6">
        <f t="shared" si="4"/>
        <v>3988</v>
      </c>
      <c r="AD71" s="35">
        <f>AC71/E71</f>
        <v>0.50789607743250131</v>
      </c>
    </row>
    <row r="72" spans="2:30" ht="88.5" customHeight="1" thickBot="1" x14ac:dyDescent="0.3">
      <c r="B72" s="214"/>
      <c r="C72" s="83" t="s">
        <v>47</v>
      </c>
      <c r="D72" s="84" t="s">
        <v>100</v>
      </c>
      <c r="E72" s="85">
        <v>3</v>
      </c>
      <c r="F72" s="85"/>
      <c r="G72" s="85"/>
      <c r="H72" s="85"/>
      <c r="I72" s="85"/>
      <c r="J72" s="85"/>
      <c r="K72" s="85"/>
      <c r="L72" s="85"/>
      <c r="M72" s="85"/>
      <c r="N72" s="41"/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/>
      <c r="W72" s="41"/>
      <c r="X72" s="41"/>
      <c r="Y72" s="41"/>
      <c r="Z72" s="41"/>
      <c r="AA72" s="41"/>
      <c r="AB72" s="41">
        <f t="shared" si="3"/>
        <v>0</v>
      </c>
      <c r="AC72" s="41">
        <f t="shared" si="4"/>
        <v>0</v>
      </c>
      <c r="AD72" s="38">
        <f t="shared" si="5"/>
        <v>0</v>
      </c>
    </row>
    <row r="73" spans="2:30" ht="80.25" customHeight="1" x14ac:dyDescent="0.25">
      <c r="B73" s="215" t="s">
        <v>37</v>
      </c>
      <c r="C73" s="30" t="s">
        <v>95</v>
      </c>
      <c r="D73" s="31" t="s">
        <v>94</v>
      </c>
      <c r="E73" s="77">
        <v>6</v>
      </c>
      <c r="F73" s="77"/>
      <c r="G73" s="77"/>
      <c r="H73" s="77">
        <v>1</v>
      </c>
      <c r="I73" s="77">
        <v>2</v>
      </c>
      <c r="J73" s="77">
        <v>1</v>
      </c>
      <c r="K73" s="77">
        <v>2</v>
      </c>
      <c r="L73" s="77"/>
      <c r="M73" s="77"/>
      <c r="N73" s="32"/>
      <c r="O73" s="32">
        <v>0</v>
      </c>
      <c r="P73" s="32"/>
      <c r="Q73" s="32"/>
      <c r="R73" s="32"/>
      <c r="S73" s="32">
        <v>0</v>
      </c>
      <c r="T73" s="32">
        <v>0</v>
      </c>
      <c r="U73" s="32">
        <v>0</v>
      </c>
      <c r="V73" s="32"/>
      <c r="W73" s="32"/>
      <c r="X73" s="32"/>
      <c r="Y73" s="32"/>
      <c r="Z73" s="32"/>
      <c r="AA73" s="32"/>
      <c r="AB73" s="32">
        <f t="shared" si="3"/>
        <v>0</v>
      </c>
      <c r="AC73" s="32">
        <f t="shared" si="4"/>
        <v>6</v>
      </c>
      <c r="AD73" s="34">
        <f t="shared" si="5"/>
        <v>1</v>
      </c>
    </row>
    <row r="74" spans="2:30" ht="144.75" customHeight="1" x14ac:dyDescent="0.25">
      <c r="B74" s="216"/>
      <c r="C74" s="62" t="s">
        <v>101</v>
      </c>
      <c r="D74" s="11" t="s">
        <v>104</v>
      </c>
      <c r="E74" s="9">
        <v>3</v>
      </c>
      <c r="F74" s="9"/>
      <c r="G74" s="9"/>
      <c r="H74" s="9">
        <v>1</v>
      </c>
      <c r="I74" s="9"/>
      <c r="J74" s="9"/>
      <c r="K74" s="9"/>
      <c r="L74" s="9"/>
      <c r="M74" s="9"/>
      <c r="N74" s="23"/>
      <c r="O74" s="23">
        <v>0</v>
      </c>
      <c r="P74" s="23"/>
      <c r="Q74" s="23"/>
      <c r="R74" s="23"/>
      <c r="S74" s="23">
        <v>0</v>
      </c>
      <c r="T74" s="23">
        <v>0</v>
      </c>
      <c r="U74" s="23">
        <v>0</v>
      </c>
      <c r="V74" s="23"/>
      <c r="W74" s="23"/>
      <c r="X74" s="23"/>
      <c r="Y74" s="23"/>
      <c r="Z74" s="23"/>
      <c r="AA74" s="23"/>
      <c r="AB74" s="23">
        <f t="shared" si="3"/>
        <v>0</v>
      </c>
      <c r="AC74" s="23">
        <f t="shared" si="4"/>
        <v>1</v>
      </c>
      <c r="AD74" s="37">
        <f t="shared" si="5"/>
        <v>0.33333333333333331</v>
      </c>
    </row>
    <row r="75" spans="2:30" ht="75.75" thickBot="1" x14ac:dyDescent="0.3">
      <c r="B75" s="217"/>
      <c r="C75" s="48" t="s">
        <v>93</v>
      </c>
      <c r="D75" s="49" t="s">
        <v>96</v>
      </c>
      <c r="E75" s="50">
        <v>4</v>
      </c>
      <c r="F75" s="50"/>
      <c r="G75" s="50"/>
      <c r="H75" s="50"/>
      <c r="I75" s="50"/>
      <c r="J75" s="50"/>
      <c r="K75" s="50">
        <v>1</v>
      </c>
      <c r="L75" s="50">
        <v>1</v>
      </c>
      <c r="M75" s="50">
        <v>1</v>
      </c>
      <c r="N75" s="51"/>
      <c r="O75" s="51">
        <v>0</v>
      </c>
      <c r="P75" s="51"/>
      <c r="Q75" s="51"/>
      <c r="R75" s="51"/>
      <c r="S75" s="51">
        <v>0</v>
      </c>
      <c r="T75" s="51">
        <v>0</v>
      </c>
      <c r="U75" s="51">
        <v>0</v>
      </c>
      <c r="V75" s="51"/>
      <c r="W75" s="51"/>
      <c r="X75" s="51"/>
      <c r="Y75" s="51"/>
      <c r="Z75" s="51"/>
      <c r="AA75" s="51"/>
      <c r="AB75" s="51">
        <f t="shared" si="3"/>
        <v>0</v>
      </c>
      <c r="AC75" s="51">
        <f t="shared" si="4"/>
        <v>3</v>
      </c>
      <c r="AD75" s="55">
        <f t="shared" si="5"/>
        <v>0.75</v>
      </c>
    </row>
    <row r="76" spans="2:30" ht="94.5" customHeight="1" x14ac:dyDescent="0.25">
      <c r="B76" s="198" t="s">
        <v>38</v>
      </c>
      <c r="C76" s="86" t="s">
        <v>90</v>
      </c>
      <c r="D76" s="87" t="s">
        <v>73</v>
      </c>
      <c r="E76" s="88">
        <v>10</v>
      </c>
      <c r="F76" s="88"/>
      <c r="G76" s="88"/>
      <c r="H76" s="88"/>
      <c r="I76" s="88"/>
      <c r="J76" s="88">
        <v>5</v>
      </c>
      <c r="K76" s="88">
        <v>4</v>
      </c>
      <c r="L76" s="88"/>
      <c r="M76" s="88"/>
      <c r="N76" s="90"/>
      <c r="O76" s="90">
        <v>0</v>
      </c>
      <c r="P76" s="89"/>
      <c r="Q76" s="89">
        <v>1</v>
      </c>
      <c r="R76" s="89"/>
      <c r="S76" s="89">
        <v>0</v>
      </c>
      <c r="T76" s="89">
        <v>0</v>
      </c>
      <c r="U76" s="89">
        <v>0</v>
      </c>
      <c r="V76" s="89"/>
      <c r="W76" s="89"/>
      <c r="X76" s="89"/>
      <c r="Y76" s="89"/>
      <c r="Z76" s="89"/>
      <c r="AA76" s="90"/>
      <c r="AB76" s="90">
        <f t="shared" si="3"/>
        <v>1</v>
      </c>
      <c r="AC76" s="90">
        <f t="shared" si="4"/>
        <v>10</v>
      </c>
      <c r="AD76" s="91">
        <f t="shared" si="5"/>
        <v>1</v>
      </c>
    </row>
    <row r="77" spans="2:30" ht="40.5" customHeight="1" thickBot="1" x14ac:dyDescent="0.3">
      <c r="B77" s="199"/>
      <c r="C77" s="48" t="s">
        <v>91</v>
      </c>
      <c r="D77" s="49" t="s">
        <v>92</v>
      </c>
      <c r="E77" s="50">
        <v>4</v>
      </c>
      <c r="F77" s="50"/>
      <c r="G77" s="50"/>
      <c r="H77" s="50"/>
      <c r="I77" s="50"/>
      <c r="J77" s="50"/>
      <c r="K77" s="50">
        <v>2</v>
      </c>
      <c r="L77" s="50"/>
      <c r="M77" s="50"/>
      <c r="N77" s="52"/>
      <c r="O77" s="52">
        <v>0</v>
      </c>
      <c r="P77" s="51"/>
      <c r="Q77" s="51">
        <v>1</v>
      </c>
      <c r="R77" s="51"/>
      <c r="S77" s="51">
        <v>1</v>
      </c>
      <c r="T77" s="51">
        <v>0</v>
      </c>
      <c r="U77" s="51">
        <v>0</v>
      </c>
      <c r="V77" s="51"/>
      <c r="W77" s="51"/>
      <c r="X77" s="51"/>
      <c r="Y77" s="51"/>
      <c r="Z77" s="51"/>
      <c r="AA77" s="52"/>
      <c r="AB77" s="52">
        <f>SUM(P77:AA77)</f>
        <v>2</v>
      </c>
      <c r="AC77" s="52">
        <f t="shared" si="4"/>
        <v>4</v>
      </c>
      <c r="AD77" s="55">
        <f t="shared" si="5"/>
        <v>1</v>
      </c>
    </row>
  </sheetData>
  <mergeCells count="18">
    <mergeCell ref="B23:AD24"/>
    <mergeCell ref="B3:AD3"/>
    <mergeCell ref="B5:J5"/>
    <mergeCell ref="B7:J7"/>
    <mergeCell ref="B9:J9"/>
    <mergeCell ref="B20:J20"/>
    <mergeCell ref="B76:B77"/>
    <mergeCell ref="B26:J26"/>
    <mergeCell ref="B28:AD29"/>
    <mergeCell ref="B33:B34"/>
    <mergeCell ref="B36:B37"/>
    <mergeCell ref="B47:B55"/>
    <mergeCell ref="B57:AD58"/>
    <mergeCell ref="B61:B64"/>
    <mergeCell ref="B65:B69"/>
    <mergeCell ref="B70:B72"/>
    <mergeCell ref="B73:B75"/>
    <mergeCell ref="B39:B46"/>
  </mergeCells>
  <phoneticPr fontId="7" type="noConversion"/>
  <pageMargins left="0.9055118110236221" right="0.31496062992125984" top="1.3385826771653544" bottom="0.74803149606299213" header="0.31496062992125984" footer="0.31496062992125984"/>
  <pageSetup scale="23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7EEF3-5BEF-4E7B-8198-534919A1B1AB}">
  <sheetPr>
    <pageSetUpPr fitToPage="1"/>
  </sheetPr>
  <dimension ref="B3:AF78"/>
  <sheetViews>
    <sheetView topLeftCell="L1" zoomScale="68" zoomScaleNormal="68" workbookViewId="0">
      <selection activeCell="B3" sqref="B3:AD3"/>
    </sheetView>
  </sheetViews>
  <sheetFormatPr baseColWidth="10" defaultColWidth="11.42578125" defaultRowHeight="15" outlineLevelCol="1" x14ac:dyDescent="0.25"/>
  <cols>
    <col min="1" max="1" width="3.42578125" style="22" customWidth="1"/>
    <col min="2" max="2" width="33.5703125" style="22" customWidth="1"/>
    <col min="3" max="3" width="35" style="19" customWidth="1"/>
    <col min="4" max="4" width="41.42578125" style="19" customWidth="1"/>
    <col min="5" max="14" width="16.140625" style="56" customWidth="1"/>
    <col min="15" max="15" width="16.7109375" style="56" customWidth="1"/>
    <col min="16" max="16" width="14.7109375" style="22" customWidth="1"/>
    <col min="17" max="18" width="15.140625" style="22" customWidth="1"/>
    <col min="19" max="24" width="15.140625" style="22" customWidth="1" outlineLevel="1"/>
    <col min="25" max="27" width="15.140625" style="22" hidden="1" customWidth="1" outlineLevel="1"/>
    <col min="28" max="28" width="15.5703125" style="22" customWidth="1"/>
    <col min="29" max="29" width="15.42578125" style="22" customWidth="1"/>
    <col min="30" max="30" width="17.42578125" style="22" customWidth="1"/>
    <col min="31" max="16384" width="11.42578125" style="22"/>
  </cols>
  <sheetData>
    <row r="3" spans="2:30" ht="30" customHeight="1" x14ac:dyDescent="0.25">
      <c r="B3" s="191" t="s">
        <v>102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3"/>
    </row>
    <row r="5" spans="2:30" ht="52.5" customHeight="1" x14ac:dyDescent="0.25">
      <c r="B5" s="194" t="s">
        <v>103</v>
      </c>
      <c r="C5" s="194"/>
      <c r="D5" s="194"/>
      <c r="E5" s="194"/>
      <c r="F5" s="194"/>
      <c r="G5" s="194"/>
      <c r="H5" s="194"/>
      <c r="I5" s="194"/>
      <c r="J5" s="194"/>
      <c r="K5" s="19"/>
      <c r="L5" s="19"/>
      <c r="M5" s="19"/>
      <c r="N5" s="19"/>
      <c r="O5" s="19"/>
    </row>
    <row r="7" spans="2:30" ht="15" customHeight="1" x14ac:dyDescent="0.25">
      <c r="B7" s="195" t="s">
        <v>147</v>
      </c>
      <c r="C7" s="196"/>
      <c r="D7" s="196"/>
      <c r="E7" s="196"/>
      <c r="F7" s="196"/>
      <c r="G7" s="196"/>
      <c r="H7" s="196"/>
      <c r="I7" s="196"/>
      <c r="J7" s="196"/>
      <c r="K7" s="25"/>
      <c r="L7" s="25"/>
      <c r="M7" s="25"/>
      <c r="N7" s="25"/>
      <c r="O7" s="25"/>
    </row>
    <row r="9" spans="2:30" ht="60.75" customHeight="1" x14ac:dyDescent="0.25">
      <c r="B9" s="194" t="s">
        <v>105</v>
      </c>
      <c r="C9" s="194"/>
      <c r="D9" s="194"/>
      <c r="E9" s="194"/>
      <c r="F9" s="194"/>
      <c r="G9" s="194"/>
      <c r="H9" s="194"/>
      <c r="I9" s="194"/>
      <c r="J9" s="194"/>
      <c r="K9" s="19"/>
      <c r="L9" s="19"/>
      <c r="M9" s="19"/>
      <c r="N9" s="19"/>
      <c r="O9" s="19"/>
    </row>
    <row r="11" spans="2:30" x14ac:dyDescent="0.25">
      <c r="B11" s="96" t="s">
        <v>70</v>
      </c>
      <c r="C11" s="24" t="s">
        <v>71</v>
      </c>
    </row>
    <row r="12" spans="2:30" x14ac:dyDescent="0.25">
      <c r="B12" s="57">
        <v>2016</v>
      </c>
      <c r="C12" s="58">
        <v>0.52800000000000002</v>
      </c>
    </row>
    <row r="13" spans="2:30" x14ac:dyDescent="0.25">
      <c r="B13" s="57">
        <v>2017</v>
      </c>
      <c r="C13" s="58">
        <v>0.67</v>
      </c>
    </row>
    <row r="14" spans="2:30" x14ac:dyDescent="0.25">
      <c r="B14" s="57">
        <v>2018</v>
      </c>
      <c r="C14" s="58">
        <v>0.76</v>
      </c>
    </row>
    <row r="15" spans="2:30" x14ac:dyDescent="0.25">
      <c r="B15" s="57">
        <v>2019</v>
      </c>
      <c r="C15" s="58">
        <v>0.81200000000000006</v>
      </c>
    </row>
    <row r="16" spans="2:30" x14ac:dyDescent="0.25">
      <c r="B16" s="57">
        <v>2020</v>
      </c>
      <c r="C16" s="58">
        <v>0.84299999999999997</v>
      </c>
    </row>
    <row r="17" spans="2:30" x14ac:dyDescent="0.25">
      <c r="B17" s="57">
        <v>2021</v>
      </c>
      <c r="C17" s="59">
        <v>0.86599999999999999</v>
      </c>
    </row>
    <row r="18" spans="2:30" x14ac:dyDescent="0.25">
      <c r="B18" s="57">
        <v>2022</v>
      </c>
      <c r="C18" s="59">
        <v>0.89600000000000002</v>
      </c>
    </row>
    <row r="19" spans="2:30" x14ac:dyDescent="0.25">
      <c r="B19" s="100">
        <v>45078</v>
      </c>
      <c r="C19" s="59">
        <v>0.89800000000000002</v>
      </c>
    </row>
    <row r="20" spans="2:30" x14ac:dyDescent="0.25">
      <c r="B20" s="129">
        <v>45170</v>
      </c>
      <c r="C20" s="110">
        <v>0.90100000000000002</v>
      </c>
    </row>
    <row r="21" spans="2:30" ht="15" customHeight="1" x14ac:dyDescent="0.25">
      <c r="B21" s="197"/>
      <c r="C21" s="197"/>
      <c r="D21" s="197"/>
      <c r="E21" s="197"/>
      <c r="F21" s="197"/>
      <c r="G21" s="197"/>
      <c r="H21" s="197"/>
      <c r="I21" s="197"/>
      <c r="J21" s="197"/>
      <c r="K21" s="19"/>
      <c r="L21" s="19"/>
      <c r="M21" s="19"/>
      <c r="N21" s="19"/>
      <c r="O21" s="19"/>
    </row>
    <row r="24" spans="2:30" x14ac:dyDescent="0.25">
      <c r="B24" s="189" t="s">
        <v>143</v>
      </c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</row>
    <row r="25" spans="2:30" x14ac:dyDescent="0.25"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</row>
    <row r="27" spans="2:30" ht="27.75" customHeight="1" x14ac:dyDescent="0.25">
      <c r="B27" s="194" t="s">
        <v>148</v>
      </c>
      <c r="C27" s="194"/>
      <c r="D27" s="194"/>
      <c r="E27" s="194"/>
      <c r="F27" s="194"/>
      <c r="G27" s="194"/>
      <c r="H27" s="194"/>
      <c r="I27" s="194"/>
      <c r="J27" s="194"/>
      <c r="K27" s="19"/>
      <c r="L27" s="19"/>
      <c r="M27" s="19"/>
      <c r="N27" s="19"/>
      <c r="O27" s="19"/>
    </row>
    <row r="28" spans="2:30" ht="15" customHeight="1" x14ac:dyDescent="0.25">
      <c r="B28" s="25"/>
      <c r="C28" s="25"/>
      <c r="D28" s="25"/>
      <c r="E28" s="25"/>
      <c r="F28" s="25"/>
      <c r="G28" s="25"/>
      <c r="H28" s="25"/>
      <c r="I28" s="25"/>
      <c r="J28" s="25"/>
    </row>
    <row r="29" spans="2:30" x14ac:dyDescent="0.25">
      <c r="B29" s="189" t="s">
        <v>150</v>
      </c>
      <c r="C29" s="190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</row>
    <row r="30" spans="2:30" x14ac:dyDescent="0.25">
      <c r="B30" s="190"/>
      <c r="C30" s="190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</row>
    <row r="31" spans="2:30" ht="15.75" thickBot="1" x14ac:dyDescent="0.3"/>
    <row r="32" spans="2:30" ht="72" customHeight="1" thickBot="1" x14ac:dyDescent="0.3">
      <c r="B32" s="1" t="s">
        <v>0</v>
      </c>
      <c r="C32" s="2" t="s">
        <v>1</v>
      </c>
      <c r="D32" s="2" t="s">
        <v>2</v>
      </c>
      <c r="E32" s="21" t="s">
        <v>75</v>
      </c>
      <c r="F32" s="99">
        <v>2013</v>
      </c>
      <c r="G32" s="99">
        <v>2014</v>
      </c>
      <c r="H32" s="99">
        <v>2015</v>
      </c>
      <c r="I32" s="99">
        <v>2016</v>
      </c>
      <c r="J32" s="99">
        <v>2017</v>
      </c>
      <c r="K32" s="99">
        <v>2018</v>
      </c>
      <c r="L32" s="99">
        <v>2019</v>
      </c>
      <c r="M32" s="99">
        <v>2020</v>
      </c>
      <c r="N32" s="99">
        <v>2021</v>
      </c>
      <c r="O32" s="102">
        <v>2022</v>
      </c>
      <c r="P32" s="20">
        <v>44927</v>
      </c>
      <c r="Q32" s="20">
        <v>44958</v>
      </c>
      <c r="R32" s="20">
        <v>44986</v>
      </c>
      <c r="S32" s="20">
        <v>45017</v>
      </c>
      <c r="T32" s="20">
        <v>45047</v>
      </c>
      <c r="U32" s="20">
        <v>45078</v>
      </c>
      <c r="V32" s="20">
        <v>45108</v>
      </c>
      <c r="W32" s="20">
        <v>45139</v>
      </c>
      <c r="X32" s="20">
        <v>45170</v>
      </c>
      <c r="Y32" s="20">
        <v>45200</v>
      </c>
      <c r="Z32" s="20">
        <v>45231</v>
      </c>
      <c r="AA32" s="20">
        <v>45261</v>
      </c>
      <c r="AB32" s="98" t="s">
        <v>144</v>
      </c>
      <c r="AC32" s="27" t="s">
        <v>145</v>
      </c>
      <c r="AD32" s="29" t="s">
        <v>146</v>
      </c>
    </row>
    <row r="33" spans="2:30" ht="45.75" thickBot="1" x14ac:dyDescent="0.3">
      <c r="B33" s="71" t="s">
        <v>3</v>
      </c>
      <c r="C33" s="66" t="s">
        <v>4</v>
      </c>
      <c r="D33" s="66" t="s">
        <v>97</v>
      </c>
      <c r="E33" s="67">
        <v>43903</v>
      </c>
      <c r="F33" s="67">
        <v>3700</v>
      </c>
      <c r="G33" s="67">
        <v>2874</v>
      </c>
      <c r="H33" s="67">
        <v>4005</v>
      </c>
      <c r="I33" s="67">
        <v>7293</v>
      </c>
      <c r="J33" s="67">
        <v>4586</v>
      </c>
      <c r="K33" s="67">
        <v>7395</v>
      </c>
      <c r="L33" s="67">
        <v>2296</v>
      </c>
      <c r="M33" s="67">
        <v>2708</v>
      </c>
      <c r="N33" s="67">
        <v>1313</v>
      </c>
      <c r="O33" s="103">
        <v>1611</v>
      </c>
      <c r="P33" s="97">
        <v>19</v>
      </c>
      <c r="Q33" s="3">
        <v>43</v>
      </c>
      <c r="R33" s="3">
        <v>176</v>
      </c>
      <c r="S33" s="3">
        <v>103</v>
      </c>
      <c r="T33" s="3">
        <v>224</v>
      </c>
      <c r="U33" s="3">
        <v>64</v>
      </c>
      <c r="V33" s="68">
        <v>50</v>
      </c>
      <c r="W33" s="68">
        <v>27</v>
      </c>
      <c r="X33" s="68">
        <v>23</v>
      </c>
      <c r="Y33" s="69"/>
      <c r="Z33" s="69"/>
      <c r="AA33" s="69"/>
      <c r="AB33" s="69">
        <f>SUM(P33:AA33)</f>
        <v>729</v>
      </c>
      <c r="AC33" s="69">
        <f>+SUM(F33:O33)+AB33</f>
        <v>38510</v>
      </c>
      <c r="AD33" s="101">
        <f t="shared" ref="AD33:AD56" si="0">AC33/E33</f>
        <v>0.87716101405370928</v>
      </c>
    </row>
    <row r="34" spans="2:30" ht="45" x14ac:dyDescent="0.25">
      <c r="B34" s="200" t="s">
        <v>5</v>
      </c>
      <c r="C34" s="43" t="s">
        <v>6</v>
      </c>
      <c r="D34" s="43" t="s">
        <v>77</v>
      </c>
      <c r="E34" s="44">
        <v>130</v>
      </c>
      <c r="F34" s="44"/>
      <c r="G34" s="44">
        <v>12</v>
      </c>
      <c r="H34" s="44">
        <v>8</v>
      </c>
      <c r="I34" s="44">
        <v>26</v>
      </c>
      <c r="J34" s="44">
        <f>78-SUM(F34:I34)</f>
        <v>32</v>
      </c>
      <c r="K34" s="44">
        <f>97-SUM(F34:J34)</f>
        <v>19</v>
      </c>
      <c r="L34" s="44">
        <f>107-SUM(F34:K34)</f>
        <v>10</v>
      </c>
      <c r="M34" s="44">
        <f>112-SUM(F34:L34)</f>
        <v>5</v>
      </c>
      <c r="N34" s="44">
        <v>4</v>
      </c>
      <c r="O34" s="44">
        <v>2</v>
      </c>
      <c r="P34" s="32"/>
      <c r="Q34" s="32"/>
      <c r="R34" s="32"/>
      <c r="S34" s="32">
        <v>0</v>
      </c>
      <c r="T34" s="32">
        <v>0</v>
      </c>
      <c r="U34" s="32">
        <v>1</v>
      </c>
      <c r="V34" s="32">
        <v>0</v>
      </c>
      <c r="W34" s="32">
        <v>0</v>
      </c>
      <c r="X34" s="32">
        <v>0</v>
      </c>
      <c r="Y34" s="32"/>
      <c r="Z34" s="32"/>
      <c r="AA34" s="32"/>
      <c r="AB34" s="32">
        <f t="shared" ref="AB34:AB56" si="1">SUM(P34:AA34)</f>
        <v>1</v>
      </c>
      <c r="AC34" s="32">
        <f t="shared" ref="AC34:AC56" si="2">+SUM(F34:O34)+AB34</f>
        <v>119</v>
      </c>
      <c r="AD34" s="34">
        <f t="shared" si="0"/>
        <v>0.91538461538461535</v>
      </c>
    </row>
    <row r="35" spans="2:30" ht="45.75" thickBot="1" x14ac:dyDescent="0.3">
      <c r="B35" s="201"/>
      <c r="C35" s="73" t="s">
        <v>7</v>
      </c>
      <c r="D35" s="73" t="s">
        <v>8</v>
      </c>
      <c r="E35" s="74">
        <v>99</v>
      </c>
      <c r="F35" s="74"/>
      <c r="G35" s="74">
        <v>13</v>
      </c>
      <c r="H35" s="74">
        <v>11</v>
      </c>
      <c r="I35" s="74">
        <v>21</v>
      </c>
      <c r="J35" s="74">
        <f>65-SUM(F35:I35)</f>
        <v>20</v>
      </c>
      <c r="K35" s="74">
        <f>83-SUM(F35:J35)</f>
        <v>18</v>
      </c>
      <c r="L35" s="74">
        <f>88-SUM(F35:K35)</f>
        <v>5</v>
      </c>
      <c r="M35" s="74">
        <f>93-SUM(F35:L35)</f>
        <v>5</v>
      </c>
      <c r="N35" s="74">
        <v>2</v>
      </c>
      <c r="O35" s="74">
        <v>2</v>
      </c>
      <c r="P35" s="51"/>
      <c r="Q35" s="51"/>
      <c r="R35" s="51"/>
      <c r="S35" s="51">
        <v>0</v>
      </c>
      <c r="T35" s="51">
        <v>0</v>
      </c>
      <c r="U35" s="51">
        <v>0</v>
      </c>
      <c r="V35" s="130">
        <v>0</v>
      </c>
      <c r="W35" s="130">
        <v>0</v>
      </c>
      <c r="X35" s="130">
        <v>0</v>
      </c>
      <c r="Y35" s="51"/>
      <c r="Z35" s="51"/>
      <c r="AA35" s="51"/>
      <c r="AB35" s="51">
        <f t="shared" si="1"/>
        <v>0</v>
      </c>
      <c r="AC35" s="51">
        <f t="shared" si="2"/>
        <v>97</v>
      </c>
      <c r="AD35" s="55">
        <f t="shared" si="0"/>
        <v>0.97979797979797978</v>
      </c>
    </row>
    <row r="36" spans="2:30" ht="59.25" customHeight="1" thickBot="1" x14ac:dyDescent="0.3">
      <c r="B36" s="72" t="s">
        <v>9</v>
      </c>
      <c r="C36" s="66" t="s">
        <v>10</v>
      </c>
      <c r="D36" s="66" t="s">
        <v>76</v>
      </c>
      <c r="E36" s="67">
        <v>40</v>
      </c>
      <c r="F36" s="67">
        <v>1</v>
      </c>
      <c r="G36" s="67">
        <v>3</v>
      </c>
      <c r="H36" s="67">
        <v>3</v>
      </c>
      <c r="I36" s="67">
        <v>8</v>
      </c>
      <c r="J36" s="67"/>
      <c r="K36" s="67">
        <f>20-SUM(F36:J36)</f>
        <v>5</v>
      </c>
      <c r="L36" s="67">
        <f>24-SUM(F36:K36)</f>
        <v>4</v>
      </c>
      <c r="M36" s="67">
        <f>28-SUM(F36:L36)</f>
        <v>4</v>
      </c>
      <c r="N36" s="67">
        <v>1</v>
      </c>
      <c r="O36" s="67">
        <v>4</v>
      </c>
      <c r="P36" s="68"/>
      <c r="Q36" s="69"/>
      <c r="R36" s="69">
        <v>1</v>
      </c>
      <c r="S36" s="69">
        <v>0</v>
      </c>
      <c r="T36" s="69">
        <v>0</v>
      </c>
      <c r="U36" s="69">
        <v>0</v>
      </c>
      <c r="V36" s="68">
        <v>0</v>
      </c>
      <c r="W36" s="68">
        <v>0</v>
      </c>
      <c r="X36" s="68">
        <v>0</v>
      </c>
      <c r="Y36" s="69"/>
      <c r="Z36" s="69"/>
      <c r="AA36" s="69"/>
      <c r="AB36" s="69">
        <f t="shared" si="1"/>
        <v>1</v>
      </c>
      <c r="AC36" s="69">
        <f t="shared" si="2"/>
        <v>34</v>
      </c>
      <c r="AD36" s="70">
        <f t="shared" si="0"/>
        <v>0.85</v>
      </c>
    </row>
    <row r="37" spans="2:30" ht="45" x14ac:dyDescent="0.25">
      <c r="B37" s="202" t="s">
        <v>11</v>
      </c>
      <c r="C37" s="43" t="s">
        <v>12</v>
      </c>
      <c r="D37" s="43" t="s">
        <v>13</v>
      </c>
      <c r="E37" s="44">
        <v>388</v>
      </c>
      <c r="F37" s="44">
        <v>10</v>
      </c>
      <c r="G37" s="44">
        <v>88</v>
      </c>
      <c r="H37" s="44">
        <v>179</v>
      </c>
      <c r="I37" s="44">
        <v>92</v>
      </c>
      <c r="J37" s="44">
        <v>7</v>
      </c>
      <c r="K37" s="44">
        <v>1</v>
      </c>
      <c r="L37" s="44">
        <v>2</v>
      </c>
      <c r="M37" s="44">
        <v>7</v>
      </c>
      <c r="N37" s="44">
        <v>0</v>
      </c>
      <c r="O37" s="44">
        <v>0</v>
      </c>
      <c r="P37" s="32">
        <v>0</v>
      </c>
      <c r="Q37" s="32">
        <v>0</v>
      </c>
      <c r="R37" s="32">
        <v>0</v>
      </c>
      <c r="S37" s="32">
        <v>0</v>
      </c>
      <c r="T37" s="32">
        <v>0</v>
      </c>
      <c r="U37" s="32">
        <v>0</v>
      </c>
      <c r="V37" s="32">
        <v>0</v>
      </c>
      <c r="W37" s="32">
        <v>0</v>
      </c>
      <c r="X37" s="32">
        <v>0</v>
      </c>
      <c r="Y37" s="32"/>
      <c r="Z37" s="32"/>
      <c r="AA37" s="32"/>
      <c r="AB37" s="32">
        <f>SUM(P37:AA37)</f>
        <v>0</v>
      </c>
      <c r="AC37" s="32">
        <f t="shared" si="2"/>
        <v>386</v>
      </c>
      <c r="AD37" s="34">
        <f t="shared" si="0"/>
        <v>0.99484536082474229</v>
      </c>
    </row>
    <row r="38" spans="2:30" ht="60.75" thickBot="1" x14ac:dyDescent="0.3">
      <c r="B38" s="203"/>
      <c r="C38" s="73" t="s">
        <v>14</v>
      </c>
      <c r="D38" s="73" t="s">
        <v>48</v>
      </c>
      <c r="E38" s="74">
        <v>5</v>
      </c>
      <c r="F38" s="74"/>
      <c r="G38" s="74"/>
      <c r="H38" s="74">
        <v>5</v>
      </c>
      <c r="I38" s="74"/>
      <c r="J38" s="74"/>
      <c r="K38" s="74"/>
      <c r="L38" s="74"/>
      <c r="M38" s="74"/>
      <c r="N38" s="74"/>
      <c r="O38" s="74">
        <v>0</v>
      </c>
      <c r="P38" s="51"/>
      <c r="Q38" s="51"/>
      <c r="R38" s="51"/>
      <c r="S38" s="51">
        <v>0</v>
      </c>
      <c r="T38" s="51">
        <v>0</v>
      </c>
      <c r="U38" s="51">
        <v>0</v>
      </c>
      <c r="V38" s="130">
        <v>0</v>
      </c>
      <c r="W38" s="130">
        <v>0</v>
      </c>
      <c r="X38" s="130">
        <v>0</v>
      </c>
      <c r="Y38" s="51"/>
      <c r="Z38" s="51"/>
      <c r="AA38" s="51"/>
      <c r="AB38" s="51">
        <f t="shared" si="1"/>
        <v>0</v>
      </c>
      <c r="AC38" s="51">
        <f t="shared" si="2"/>
        <v>5</v>
      </c>
      <c r="AD38" s="55">
        <f t="shared" si="0"/>
        <v>1</v>
      </c>
    </row>
    <row r="39" spans="2:30" ht="30.75" thickBot="1" x14ac:dyDescent="0.3">
      <c r="B39" s="71" t="s">
        <v>15</v>
      </c>
      <c r="C39" s="66" t="s">
        <v>16</v>
      </c>
      <c r="D39" s="66" t="s">
        <v>78</v>
      </c>
      <c r="E39" s="67">
        <v>255</v>
      </c>
      <c r="F39" s="67"/>
      <c r="G39" s="67">
        <v>4</v>
      </c>
      <c r="H39" s="67">
        <v>42</v>
      </c>
      <c r="I39" s="67">
        <v>42</v>
      </c>
      <c r="J39" s="67">
        <f>115-SUM(F39:I39)</f>
        <v>27</v>
      </c>
      <c r="K39" s="67">
        <f>145-SUM(F39:J39)</f>
        <v>30</v>
      </c>
      <c r="L39" s="67">
        <f>197-SUM(F39:K39)</f>
        <v>52</v>
      </c>
      <c r="M39" s="67">
        <f>220-SUM(F39:L39)</f>
        <v>23</v>
      </c>
      <c r="N39" s="67">
        <v>14</v>
      </c>
      <c r="O39" s="67">
        <v>4</v>
      </c>
      <c r="P39" s="68"/>
      <c r="Q39" s="69"/>
      <c r="R39" s="69">
        <v>0</v>
      </c>
      <c r="S39" s="69">
        <v>0</v>
      </c>
      <c r="T39" s="69">
        <v>1</v>
      </c>
      <c r="U39" s="69">
        <v>0</v>
      </c>
      <c r="V39" s="68">
        <v>0</v>
      </c>
      <c r="W39" s="68">
        <v>0</v>
      </c>
      <c r="X39" s="68">
        <v>0</v>
      </c>
      <c r="Y39" s="69"/>
      <c r="Z39" s="69"/>
      <c r="AA39" s="69"/>
      <c r="AB39" s="69">
        <f t="shared" si="1"/>
        <v>1</v>
      </c>
      <c r="AC39" s="69">
        <f t="shared" si="2"/>
        <v>239</v>
      </c>
      <c r="AD39" s="70">
        <f t="shared" si="0"/>
        <v>0.93725490196078431</v>
      </c>
    </row>
    <row r="40" spans="2:30" ht="90" x14ac:dyDescent="0.25">
      <c r="B40" s="218" t="s">
        <v>17</v>
      </c>
      <c r="C40" s="43" t="s">
        <v>18</v>
      </c>
      <c r="D40" s="43" t="s">
        <v>19</v>
      </c>
      <c r="E40" s="44">
        <v>137</v>
      </c>
      <c r="F40" s="44">
        <v>71</v>
      </c>
      <c r="G40" s="44">
        <v>66</v>
      </c>
      <c r="H40" s="44"/>
      <c r="I40" s="44"/>
      <c r="J40" s="44"/>
      <c r="K40" s="44"/>
      <c r="L40" s="44"/>
      <c r="M40" s="44"/>
      <c r="N40" s="44"/>
      <c r="O40" s="44">
        <v>0</v>
      </c>
      <c r="P40" s="32"/>
      <c r="Q40" s="32"/>
      <c r="R40" s="32"/>
      <c r="S40" s="32"/>
      <c r="T40" s="32"/>
      <c r="U40" s="32"/>
      <c r="V40" s="32">
        <v>0</v>
      </c>
      <c r="W40" s="32">
        <v>0</v>
      </c>
      <c r="X40" s="32">
        <v>0</v>
      </c>
      <c r="Y40" s="32"/>
      <c r="Z40" s="32"/>
      <c r="AA40" s="32"/>
      <c r="AB40" s="32">
        <f t="shared" si="1"/>
        <v>0</v>
      </c>
      <c r="AC40" s="32">
        <f t="shared" si="2"/>
        <v>137</v>
      </c>
      <c r="AD40" s="106">
        <f t="shared" si="0"/>
        <v>1</v>
      </c>
    </row>
    <row r="41" spans="2:30" ht="60" x14ac:dyDescent="0.25">
      <c r="B41" s="219"/>
      <c r="C41" s="11" t="s">
        <v>20</v>
      </c>
      <c r="D41" s="11" t="s">
        <v>21</v>
      </c>
      <c r="E41" s="10">
        <v>253</v>
      </c>
      <c r="F41" s="10">
        <v>253</v>
      </c>
      <c r="G41" s="10"/>
      <c r="H41" s="10"/>
      <c r="I41" s="10"/>
      <c r="J41" s="10"/>
      <c r="K41" s="10"/>
      <c r="L41" s="10"/>
      <c r="M41" s="10"/>
      <c r="N41" s="10"/>
      <c r="O41" s="10">
        <v>0</v>
      </c>
      <c r="P41" s="9"/>
      <c r="Q41" s="9"/>
      <c r="R41" s="9"/>
      <c r="S41" s="9"/>
      <c r="T41" s="9"/>
      <c r="U41" s="9"/>
      <c r="V41" s="9">
        <v>0</v>
      </c>
      <c r="W41" s="9">
        <v>0</v>
      </c>
      <c r="X41" s="9">
        <v>0</v>
      </c>
      <c r="Y41" s="9"/>
      <c r="Z41" s="9"/>
      <c r="AA41" s="9"/>
      <c r="AB41" s="9">
        <f t="shared" si="1"/>
        <v>0</v>
      </c>
      <c r="AC41" s="9">
        <f t="shared" si="2"/>
        <v>253</v>
      </c>
      <c r="AD41" s="107">
        <f t="shared" si="0"/>
        <v>1</v>
      </c>
    </row>
    <row r="42" spans="2:30" ht="45" x14ac:dyDescent="0.25">
      <c r="B42" s="219"/>
      <c r="C42" s="4" t="s">
        <v>22</v>
      </c>
      <c r="D42" s="4" t="s">
        <v>23</v>
      </c>
      <c r="E42" s="5">
        <v>4</v>
      </c>
      <c r="F42" s="5"/>
      <c r="G42" s="5"/>
      <c r="H42" s="5">
        <v>3</v>
      </c>
      <c r="I42" s="5"/>
      <c r="J42" s="5"/>
      <c r="K42" s="5">
        <v>1</v>
      </c>
      <c r="L42" s="5"/>
      <c r="M42" s="5"/>
      <c r="N42" s="5"/>
      <c r="O42" s="5">
        <v>0</v>
      </c>
      <c r="P42" s="6"/>
      <c r="Q42" s="6"/>
      <c r="R42" s="6"/>
      <c r="S42" s="6"/>
      <c r="T42" s="6"/>
      <c r="U42" s="6"/>
      <c r="V42" s="6">
        <v>0</v>
      </c>
      <c r="W42" s="6">
        <v>0</v>
      </c>
      <c r="X42" s="6">
        <v>0</v>
      </c>
      <c r="Y42" s="6"/>
      <c r="Z42" s="6"/>
      <c r="AA42" s="6"/>
      <c r="AB42" s="6">
        <f t="shared" si="1"/>
        <v>0</v>
      </c>
      <c r="AC42" s="6">
        <f t="shared" si="2"/>
        <v>4</v>
      </c>
      <c r="AD42" s="108">
        <f t="shared" si="0"/>
        <v>1</v>
      </c>
    </row>
    <row r="43" spans="2:30" ht="114" customHeight="1" x14ac:dyDescent="0.25">
      <c r="B43" s="219"/>
      <c r="C43" s="11" t="s">
        <v>24</v>
      </c>
      <c r="D43" s="11" t="s">
        <v>25</v>
      </c>
      <c r="E43" s="10">
        <v>87</v>
      </c>
      <c r="F43" s="10"/>
      <c r="G43" s="10"/>
      <c r="H43" s="10">
        <v>15</v>
      </c>
      <c r="I43" s="10">
        <v>35</v>
      </c>
      <c r="J43" s="10">
        <v>24</v>
      </c>
      <c r="K43" s="10">
        <v>10</v>
      </c>
      <c r="L43" s="10"/>
      <c r="M43" s="10"/>
      <c r="N43" s="10">
        <v>1</v>
      </c>
      <c r="O43" s="10">
        <v>2</v>
      </c>
      <c r="P43" s="9"/>
      <c r="Q43" s="9"/>
      <c r="R43" s="9"/>
      <c r="S43" s="9"/>
      <c r="T43" s="9"/>
      <c r="U43" s="9"/>
      <c r="V43" s="9">
        <v>0</v>
      </c>
      <c r="W43" s="9">
        <v>0</v>
      </c>
      <c r="X43" s="9">
        <v>0</v>
      </c>
      <c r="Y43" s="9"/>
      <c r="Z43" s="9"/>
      <c r="AA43" s="9"/>
      <c r="AB43" s="9">
        <f t="shared" si="1"/>
        <v>0</v>
      </c>
      <c r="AC43" s="9">
        <f t="shared" si="2"/>
        <v>87</v>
      </c>
      <c r="AD43" s="107">
        <f t="shared" si="0"/>
        <v>1</v>
      </c>
    </row>
    <row r="44" spans="2:30" ht="75" x14ac:dyDescent="0.25">
      <c r="B44" s="219"/>
      <c r="C44" s="4" t="s">
        <v>26</v>
      </c>
      <c r="D44" s="4" t="s">
        <v>80</v>
      </c>
      <c r="E44" s="5">
        <v>54</v>
      </c>
      <c r="F44" s="5">
        <v>6</v>
      </c>
      <c r="G44" s="5">
        <v>42</v>
      </c>
      <c r="H44" s="5">
        <v>6</v>
      </c>
      <c r="I44" s="5"/>
      <c r="J44" s="5"/>
      <c r="K44" s="5"/>
      <c r="L44" s="5"/>
      <c r="M44" s="5"/>
      <c r="N44" s="5"/>
      <c r="O44" s="5">
        <v>0</v>
      </c>
      <c r="P44" s="6"/>
      <c r="Q44" s="6"/>
      <c r="R44" s="6"/>
      <c r="S44" s="6"/>
      <c r="T44" s="6"/>
      <c r="U44" s="6"/>
      <c r="V44" s="6">
        <v>0</v>
      </c>
      <c r="W44" s="6">
        <v>0</v>
      </c>
      <c r="X44" s="6">
        <v>0</v>
      </c>
      <c r="Y44" s="6"/>
      <c r="Z44" s="6"/>
      <c r="AA44" s="6"/>
      <c r="AB44" s="6">
        <f t="shared" si="1"/>
        <v>0</v>
      </c>
      <c r="AC44" s="6">
        <f t="shared" si="2"/>
        <v>54</v>
      </c>
      <c r="AD44" s="108">
        <f t="shared" si="0"/>
        <v>1</v>
      </c>
    </row>
    <row r="45" spans="2:30" ht="75" x14ac:dyDescent="0.25">
      <c r="B45" s="219"/>
      <c r="C45" s="11" t="s">
        <v>27</v>
      </c>
      <c r="D45" s="11" t="s">
        <v>79</v>
      </c>
      <c r="E45" s="10">
        <v>54</v>
      </c>
      <c r="F45" s="10">
        <v>6</v>
      </c>
      <c r="G45" s="10">
        <v>42</v>
      </c>
      <c r="H45" s="10">
        <v>6</v>
      </c>
      <c r="I45" s="10"/>
      <c r="J45" s="10"/>
      <c r="K45" s="10"/>
      <c r="L45" s="10"/>
      <c r="M45" s="10"/>
      <c r="N45" s="10"/>
      <c r="O45" s="10">
        <v>0</v>
      </c>
      <c r="P45" s="9"/>
      <c r="Q45" s="9"/>
      <c r="R45" s="9"/>
      <c r="S45" s="9"/>
      <c r="T45" s="9"/>
      <c r="U45" s="9"/>
      <c r="V45" s="9">
        <v>0</v>
      </c>
      <c r="W45" s="9">
        <v>0</v>
      </c>
      <c r="X45" s="9">
        <v>0</v>
      </c>
      <c r="Y45" s="9"/>
      <c r="Z45" s="9"/>
      <c r="AA45" s="9"/>
      <c r="AB45" s="9">
        <f t="shared" si="1"/>
        <v>0</v>
      </c>
      <c r="AC45" s="9">
        <f t="shared" si="2"/>
        <v>54</v>
      </c>
      <c r="AD45" s="107">
        <f t="shared" si="0"/>
        <v>1</v>
      </c>
    </row>
    <row r="46" spans="2:30" ht="102" customHeight="1" x14ac:dyDescent="0.25">
      <c r="B46" s="219"/>
      <c r="C46" s="4" t="s">
        <v>28</v>
      </c>
      <c r="D46" s="4" t="s">
        <v>85</v>
      </c>
      <c r="E46" s="5">
        <v>2</v>
      </c>
      <c r="F46" s="5"/>
      <c r="G46" s="5"/>
      <c r="H46" s="5"/>
      <c r="I46" s="5"/>
      <c r="J46" s="5"/>
      <c r="K46" s="5"/>
      <c r="L46" s="5"/>
      <c r="M46" s="5"/>
      <c r="N46" s="5">
        <v>1</v>
      </c>
      <c r="O46" s="5">
        <v>0</v>
      </c>
      <c r="P46" s="6"/>
      <c r="Q46" s="6"/>
      <c r="R46" s="6"/>
      <c r="S46" s="6"/>
      <c r="T46" s="6"/>
      <c r="U46" s="6"/>
      <c r="V46" s="6">
        <v>0</v>
      </c>
      <c r="W46" s="6">
        <v>0</v>
      </c>
      <c r="X46" s="6">
        <v>0</v>
      </c>
      <c r="Y46" s="6"/>
      <c r="Z46" s="6"/>
      <c r="AA46" s="6"/>
      <c r="AB46" s="6">
        <f t="shared" si="1"/>
        <v>0</v>
      </c>
      <c r="AC46" s="6">
        <f>+SUM(F46:O46)+AB46</f>
        <v>1</v>
      </c>
      <c r="AD46" s="108">
        <f t="shared" si="0"/>
        <v>0.5</v>
      </c>
    </row>
    <row r="47" spans="2:30" ht="102" customHeight="1" thickBot="1" x14ac:dyDescent="0.3">
      <c r="B47" s="220"/>
      <c r="C47" s="64" t="s">
        <v>123</v>
      </c>
      <c r="D47" s="64" t="s">
        <v>149</v>
      </c>
      <c r="E47" s="46">
        <v>1</v>
      </c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7"/>
      <c r="Q47" s="47"/>
      <c r="R47" s="47"/>
      <c r="S47" s="47"/>
      <c r="T47" s="47"/>
      <c r="U47" s="47"/>
      <c r="V47" s="85">
        <v>0</v>
      </c>
      <c r="W47" s="85">
        <v>0</v>
      </c>
      <c r="X47" s="85">
        <v>0</v>
      </c>
      <c r="Y47" s="47"/>
      <c r="Z47" s="47"/>
      <c r="AA47" s="47"/>
      <c r="AB47" s="47">
        <f t="shared" si="1"/>
        <v>0</v>
      </c>
      <c r="AC47" s="47">
        <f>+SUM(F47:O47)+AB47</f>
        <v>0</v>
      </c>
      <c r="AD47" s="109">
        <f t="shared" si="0"/>
        <v>0</v>
      </c>
    </row>
    <row r="48" spans="2:30" ht="30" x14ac:dyDescent="0.25">
      <c r="B48" s="205" t="s">
        <v>29</v>
      </c>
      <c r="C48" s="86" t="s">
        <v>56</v>
      </c>
      <c r="D48" s="92" t="s">
        <v>82</v>
      </c>
      <c r="E48" s="93">
        <v>28</v>
      </c>
      <c r="F48" s="93"/>
      <c r="G48" s="93"/>
      <c r="H48" s="93"/>
      <c r="I48" s="93">
        <v>2</v>
      </c>
      <c r="J48" s="93">
        <v>12</v>
      </c>
      <c r="K48" s="93">
        <f>20-SUM(F48:J48)</f>
        <v>6</v>
      </c>
      <c r="L48" s="93">
        <v>5</v>
      </c>
      <c r="M48" s="93">
        <v>2</v>
      </c>
      <c r="N48" s="93">
        <v>1</v>
      </c>
      <c r="O48" s="93">
        <v>0</v>
      </c>
      <c r="P48" s="88"/>
      <c r="Q48" s="88"/>
      <c r="R48" s="88"/>
      <c r="S48" s="88"/>
      <c r="T48" s="88"/>
      <c r="U48" s="88"/>
      <c r="V48" s="36">
        <v>0</v>
      </c>
      <c r="W48" s="36">
        <v>0</v>
      </c>
      <c r="X48" s="36">
        <v>0</v>
      </c>
      <c r="Y48" s="88"/>
      <c r="Z48" s="88"/>
      <c r="AA48" s="88"/>
      <c r="AB48" s="88">
        <f t="shared" si="1"/>
        <v>0</v>
      </c>
      <c r="AC48" s="88">
        <f t="shared" si="2"/>
        <v>28</v>
      </c>
      <c r="AD48" s="94">
        <f t="shared" si="0"/>
        <v>1</v>
      </c>
    </row>
    <row r="49" spans="2:32" ht="30" x14ac:dyDescent="0.25">
      <c r="B49" s="206"/>
      <c r="C49" s="12" t="s">
        <v>57</v>
      </c>
      <c r="D49" s="17" t="s">
        <v>81</v>
      </c>
      <c r="E49" s="5">
        <v>32</v>
      </c>
      <c r="F49" s="5"/>
      <c r="G49" s="5"/>
      <c r="H49" s="5"/>
      <c r="I49" s="5">
        <v>5</v>
      </c>
      <c r="J49" s="5">
        <v>16</v>
      </c>
      <c r="K49" s="5">
        <f>26-SUM(F49:J49)</f>
        <v>5</v>
      </c>
      <c r="L49" s="5">
        <v>6</v>
      </c>
      <c r="M49" s="5"/>
      <c r="N49" s="5"/>
      <c r="O49" s="5">
        <v>0</v>
      </c>
      <c r="P49" s="6"/>
      <c r="Q49" s="6"/>
      <c r="R49" s="6"/>
      <c r="S49" s="6"/>
      <c r="T49" s="6"/>
      <c r="U49" s="6"/>
      <c r="V49" s="6">
        <v>0</v>
      </c>
      <c r="W49" s="6">
        <v>0</v>
      </c>
      <c r="X49" s="6">
        <v>0</v>
      </c>
      <c r="Y49" s="6"/>
      <c r="Z49" s="6"/>
      <c r="AA49" s="6"/>
      <c r="AB49" s="6">
        <f t="shared" si="1"/>
        <v>0</v>
      </c>
      <c r="AC49" s="6">
        <f t="shared" si="2"/>
        <v>32</v>
      </c>
      <c r="AD49" s="35">
        <f t="shared" si="0"/>
        <v>1</v>
      </c>
    </row>
    <row r="50" spans="2:32" ht="88.5" customHeight="1" x14ac:dyDescent="0.25">
      <c r="B50" s="206"/>
      <c r="C50" s="11" t="s">
        <v>58</v>
      </c>
      <c r="D50" s="18" t="s">
        <v>59</v>
      </c>
      <c r="E50" s="10">
        <v>21</v>
      </c>
      <c r="F50" s="10"/>
      <c r="G50" s="10"/>
      <c r="H50" s="10"/>
      <c r="I50" s="10">
        <v>21</v>
      </c>
      <c r="J50" s="10"/>
      <c r="K50" s="10"/>
      <c r="L50" s="10"/>
      <c r="M50" s="10"/>
      <c r="N50" s="10"/>
      <c r="O50" s="10">
        <v>0</v>
      </c>
      <c r="P50" s="9"/>
      <c r="Q50" s="9"/>
      <c r="R50" s="9"/>
      <c r="S50" s="9"/>
      <c r="T50" s="9"/>
      <c r="U50" s="9"/>
      <c r="V50" s="9">
        <v>0</v>
      </c>
      <c r="W50" s="9">
        <v>0</v>
      </c>
      <c r="X50" s="9">
        <v>0</v>
      </c>
      <c r="Y50" s="9"/>
      <c r="Z50" s="9"/>
      <c r="AA50" s="9"/>
      <c r="AB50" s="9">
        <f t="shared" si="1"/>
        <v>0</v>
      </c>
      <c r="AC50" s="9">
        <f t="shared" si="2"/>
        <v>21</v>
      </c>
      <c r="AD50" s="54">
        <f t="shared" si="0"/>
        <v>1</v>
      </c>
    </row>
    <row r="51" spans="2:32" ht="88.5" customHeight="1" x14ac:dyDescent="0.25">
      <c r="B51" s="206"/>
      <c r="C51" s="12" t="s">
        <v>60</v>
      </c>
      <c r="D51" s="17" t="s">
        <v>61</v>
      </c>
      <c r="E51" s="5">
        <v>3</v>
      </c>
      <c r="F51" s="5"/>
      <c r="G51" s="5"/>
      <c r="H51" s="5"/>
      <c r="I51" s="5">
        <v>3</v>
      </c>
      <c r="J51" s="5"/>
      <c r="K51" s="5"/>
      <c r="L51" s="5"/>
      <c r="M51" s="5"/>
      <c r="N51" s="5"/>
      <c r="O51" s="5">
        <v>0</v>
      </c>
      <c r="P51" s="6"/>
      <c r="Q51" s="6"/>
      <c r="R51" s="6"/>
      <c r="S51" s="6"/>
      <c r="T51" s="6"/>
      <c r="U51" s="6"/>
      <c r="V51" s="6">
        <v>0</v>
      </c>
      <c r="W51" s="6">
        <v>0</v>
      </c>
      <c r="X51" s="6">
        <v>0</v>
      </c>
      <c r="Y51" s="6"/>
      <c r="Z51" s="6"/>
      <c r="AA51" s="6"/>
      <c r="AB51" s="6">
        <f t="shared" si="1"/>
        <v>0</v>
      </c>
      <c r="AC51" s="6">
        <f t="shared" si="2"/>
        <v>3</v>
      </c>
      <c r="AD51" s="35">
        <f t="shared" si="0"/>
        <v>1</v>
      </c>
    </row>
    <row r="52" spans="2:32" ht="60" x14ac:dyDescent="0.25">
      <c r="B52" s="206"/>
      <c r="C52" s="11" t="s">
        <v>30</v>
      </c>
      <c r="D52" s="18" t="s">
        <v>83</v>
      </c>
      <c r="E52" s="10">
        <v>210</v>
      </c>
      <c r="F52" s="10"/>
      <c r="G52" s="10"/>
      <c r="H52" s="10"/>
      <c r="I52" s="10"/>
      <c r="J52" s="10">
        <f>135-SUM(F52:I52)</f>
        <v>135</v>
      </c>
      <c r="K52" s="10">
        <f>208-SUM(F52:J52)</f>
        <v>73</v>
      </c>
      <c r="L52" s="10">
        <f>209-SUM(F52:K52)</f>
        <v>1</v>
      </c>
      <c r="M52" s="10"/>
      <c r="N52" s="10"/>
      <c r="O52" s="10">
        <v>0</v>
      </c>
      <c r="P52" s="9"/>
      <c r="Q52" s="9"/>
      <c r="R52" s="9"/>
      <c r="S52" s="9"/>
      <c r="T52" s="9"/>
      <c r="U52" s="9"/>
      <c r="V52" s="9">
        <v>0</v>
      </c>
      <c r="W52" s="9">
        <v>0</v>
      </c>
      <c r="X52" s="9">
        <v>0</v>
      </c>
      <c r="Y52" s="9"/>
      <c r="Z52" s="9"/>
      <c r="AA52" s="9"/>
      <c r="AB52" s="9">
        <f t="shared" si="1"/>
        <v>0</v>
      </c>
      <c r="AC52" s="9">
        <f t="shared" si="2"/>
        <v>209</v>
      </c>
      <c r="AD52" s="54">
        <f t="shared" si="0"/>
        <v>0.99523809523809526</v>
      </c>
    </row>
    <row r="53" spans="2:32" ht="72" customHeight="1" x14ac:dyDescent="0.25">
      <c r="B53" s="206"/>
      <c r="C53" s="12" t="s">
        <v>31</v>
      </c>
      <c r="D53" s="17" t="s">
        <v>84</v>
      </c>
      <c r="E53" s="5">
        <v>247</v>
      </c>
      <c r="F53" s="5"/>
      <c r="G53" s="5"/>
      <c r="H53" s="5"/>
      <c r="I53" s="5">
        <v>134</v>
      </c>
      <c r="J53" s="5">
        <f>211-SUM(F53:I53)</f>
        <v>77</v>
      </c>
      <c r="K53" s="5">
        <f>248-SUM(F53:J53)</f>
        <v>37</v>
      </c>
      <c r="L53" s="5"/>
      <c r="M53" s="5"/>
      <c r="N53" s="5"/>
      <c r="O53" s="5">
        <v>0</v>
      </c>
      <c r="P53" s="6"/>
      <c r="Q53" s="6"/>
      <c r="R53" s="6"/>
      <c r="S53" s="6"/>
      <c r="T53" s="6"/>
      <c r="U53" s="6"/>
      <c r="V53" s="6">
        <v>0</v>
      </c>
      <c r="W53" s="6">
        <v>0</v>
      </c>
      <c r="X53" s="6">
        <v>0</v>
      </c>
      <c r="Y53" s="6"/>
      <c r="Z53" s="6"/>
      <c r="AA53" s="6"/>
      <c r="AB53" s="6">
        <f t="shared" si="1"/>
        <v>0</v>
      </c>
      <c r="AC53" s="6">
        <f t="shared" si="2"/>
        <v>248</v>
      </c>
      <c r="AD53" s="35">
        <f t="shared" si="0"/>
        <v>1.0040485829959513</v>
      </c>
    </row>
    <row r="54" spans="2:32" ht="90" customHeight="1" x14ac:dyDescent="0.25">
      <c r="B54" s="206"/>
      <c r="C54" s="11" t="s">
        <v>62</v>
      </c>
      <c r="D54" s="18" t="s">
        <v>63</v>
      </c>
      <c r="E54" s="10">
        <v>3</v>
      </c>
      <c r="F54" s="10"/>
      <c r="G54" s="10"/>
      <c r="H54" s="10"/>
      <c r="I54" s="10"/>
      <c r="J54" s="10"/>
      <c r="K54" s="10">
        <f>2-SUM(F54:J54)</f>
        <v>2</v>
      </c>
      <c r="L54" s="10">
        <f>3-SUM(F54:K54)</f>
        <v>1</v>
      </c>
      <c r="M54" s="10"/>
      <c r="N54" s="10"/>
      <c r="O54" s="10">
        <v>0</v>
      </c>
      <c r="P54" s="9"/>
      <c r="Q54" s="9"/>
      <c r="R54" s="9"/>
      <c r="S54" s="9"/>
      <c r="T54" s="9"/>
      <c r="U54" s="9"/>
      <c r="V54" s="9">
        <v>0</v>
      </c>
      <c r="W54" s="9">
        <v>0</v>
      </c>
      <c r="X54" s="9">
        <v>0</v>
      </c>
      <c r="Y54" s="9"/>
      <c r="Z54" s="9"/>
      <c r="AA54" s="9"/>
      <c r="AB54" s="9">
        <f t="shared" si="1"/>
        <v>0</v>
      </c>
      <c r="AC54" s="9">
        <f t="shared" si="2"/>
        <v>3</v>
      </c>
      <c r="AD54" s="54">
        <f t="shared" si="0"/>
        <v>1</v>
      </c>
    </row>
    <row r="55" spans="2:32" ht="60" x14ac:dyDescent="0.25">
      <c r="B55" s="206"/>
      <c r="C55" s="12" t="s">
        <v>64</v>
      </c>
      <c r="D55" s="17" t="s">
        <v>65</v>
      </c>
      <c r="E55" s="5">
        <v>1</v>
      </c>
      <c r="F55" s="5"/>
      <c r="G55" s="5"/>
      <c r="H55" s="5"/>
      <c r="I55" s="5"/>
      <c r="J55" s="5"/>
      <c r="K55" s="5"/>
      <c r="L55" s="5"/>
      <c r="M55" s="5"/>
      <c r="N55" s="5"/>
      <c r="O55" s="5">
        <v>1</v>
      </c>
      <c r="P55" s="6"/>
      <c r="Q55" s="6"/>
      <c r="R55" s="6"/>
      <c r="S55" s="6"/>
      <c r="T55" s="6"/>
      <c r="U55" s="6"/>
      <c r="V55" s="6">
        <v>0</v>
      </c>
      <c r="W55" s="6">
        <v>0</v>
      </c>
      <c r="X55" s="6">
        <v>0</v>
      </c>
      <c r="Y55" s="6"/>
      <c r="Z55" s="6"/>
      <c r="AA55" s="6"/>
      <c r="AB55" s="6">
        <f>SUM(P55:AA55)</f>
        <v>0</v>
      </c>
      <c r="AC55" s="6">
        <f t="shared" si="2"/>
        <v>1</v>
      </c>
      <c r="AD55" s="35">
        <f t="shared" si="0"/>
        <v>1</v>
      </c>
    </row>
    <row r="56" spans="2:32" ht="105.75" thickBot="1" x14ac:dyDescent="0.3">
      <c r="B56" s="207"/>
      <c r="C56" s="64" t="s">
        <v>32</v>
      </c>
      <c r="D56" s="76" t="s">
        <v>66</v>
      </c>
      <c r="E56" s="46">
        <v>11000</v>
      </c>
      <c r="F56" s="46"/>
      <c r="G56" s="46"/>
      <c r="H56" s="46"/>
      <c r="I56" s="46"/>
      <c r="J56" s="46"/>
      <c r="K56" s="46"/>
      <c r="L56" s="46"/>
      <c r="M56" s="46"/>
      <c r="N56" s="46"/>
      <c r="O56" s="46">
        <v>0</v>
      </c>
      <c r="P56" s="47"/>
      <c r="Q56" s="47"/>
      <c r="R56" s="47"/>
      <c r="S56" s="47"/>
      <c r="T56" s="47"/>
      <c r="U56" s="47"/>
      <c r="V56" s="47">
        <v>0</v>
      </c>
      <c r="W56" s="47">
        <v>0</v>
      </c>
      <c r="X56" s="47">
        <v>0</v>
      </c>
      <c r="Y56" s="47"/>
      <c r="Z56" s="47"/>
      <c r="AA56" s="47"/>
      <c r="AB56" s="47">
        <f t="shared" si="1"/>
        <v>0</v>
      </c>
      <c r="AC56" s="47">
        <f t="shared" si="2"/>
        <v>0</v>
      </c>
      <c r="AD56" s="53">
        <f t="shared" si="0"/>
        <v>0</v>
      </c>
    </row>
    <row r="57" spans="2:32" x14ac:dyDescent="0.25">
      <c r="B57" s="13"/>
    </row>
    <row r="58" spans="2:32" x14ac:dyDescent="0.25">
      <c r="B58" s="189" t="s">
        <v>151</v>
      </c>
      <c r="C58" s="190"/>
      <c r="D58" s="190"/>
      <c r="E58" s="190"/>
      <c r="F58" s="190"/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</row>
    <row r="59" spans="2:32" x14ac:dyDescent="0.25">
      <c r="B59" s="190"/>
      <c r="C59" s="190"/>
      <c r="D59" s="190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0"/>
      <c r="AB59" s="190"/>
      <c r="AC59" s="190"/>
      <c r="AD59" s="190"/>
    </row>
    <row r="60" spans="2:32" ht="15.75" thickBot="1" x14ac:dyDescent="0.3">
      <c r="C60" s="60"/>
      <c r="D60" s="60"/>
      <c r="U60" s="61"/>
      <c r="V60" s="61"/>
      <c r="W60" s="61"/>
      <c r="X60" s="61"/>
      <c r="Y60" s="61"/>
      <c r="Z60" s="61"/>
      <c r="AA60" s="61"/>
      <c r="AB60" s="61"/>
      <c r="AC60" s="61"/>
      <c r="AD60" s="61"/>
    </row>
    <row r="61" spans="2:32" ht="69" customHeight="1" thickBot="1" x14ac:dyDescent="0.3">
      <c r="B61" s="14" t="s">
        <v>33</v>
      </c>
      <c r="C61" s="15" t="s">
        <v>1</v>
      </c>
      <c r="D61" s="15" t="s">
        <v>2</v>
      </c>
      <c r="E61" s="26" t="s">
        <v>75</v>
      </c>
      <c r="F61" s="99">
        <v>2013</v>
      </c>
      <c r="G61" s="99">
        <v>2014</v>
      </c>
      <c r="H61" s="99">
        <v>2015</v>
      </c>
      <c r="I61" s="99">
        <v>2016</v>
      </c>
      <c r="J61" s="99">
        <v>2017</v>
      </c>
      <c r="K61" s="99">
        <v>2018</v>
      </c>
      <c r="L61" s="99">
        <v>2019</v>
      </c>
      <c r="M61" s="99">
        <v>2020</v>
      </c>
      <c r="N61" s="99">
        <v>2021</v>
      </c>
      <c r="O61" s="104">
        <v>2022</v>
      </c>
      <c r="P61" s="28" t="s">
        <v>110</v>
      </c>
      <c r="Q61" s="28" t="s">
        <v>111</v>
      </c>
      <c r="R61" s="28" t="s">
        <v>112</v>
      </c>
      <c r="S61" s="28" t="s">
        <v>113</v>
      </c>
      <c r="T61" s="28" t="s">
        <v>114</v>
      </c>
      <c r="U61" s="28" t="s">
        <v>115</v>
      </c>
      <c r="V61" s="28" t="s">
        <v>116</v>
      </c>
      <c r="W61" s="28" t="s">
        <v>117</v>
      </c>
      <c r="X61" s="28" t="s">
        <v>118</v>
      </c>
      <c r="Y61" s="28" t="s">
        <v>119</v>
      </c>
      <c r="Z61" s="28" t="s">
        <v>120</v>
      </c>
      <c r="AA61" s="28" t="s">
        <v>121</v>
      </c>
      <c r="AB61" s="98" t="s">
        <v>144</v>
      </c>
      <c r="AC61" s="27" t="s">
        <v>145</v>
      </c>
      <c r="AD61" s="29" t="s">
        <v>146</v>
      </c>
    </row>
    <row r="62" spans="2:32" ht="64.5" customHeight="1" x14ac:dyDescent="0.25">
      <c r="B62" s="208" t="s">
        <v>35</v>
      </c>
      <c r="C62" s="30" t="s">
        <v>39</v>
      </c>
      <c r="D62" s="31" t="s">
        <v>49</v>
      </c>
      <c r="E62" s="77">
        <v>52506</v>
      </c>
      <c r="F62" s="77"/>
      <c r="G62" s="77"/>
      <c r="H62" s="77"/>
      <c r="I62" s="77"/>
      <c r="J62" s="77">
        <v>2483</v>
      </c>
      <c r="K62" s="77">
        <v>46584</v>
      </c>
      <c r="L62" s="77"/>
      <c r="M62" s="77">
        <v>2521</v>
      </c>
      <c r="N62" s="32">
        <v>918</v>
      </c>
      <c r="O62" s="32">
        <v>0</v>
      </c>
      <c r="P62" s="32"/>
      <c r="Q62" s="32"/>
      <c r="R62" s="32"/>
      <c r="S62" s="32">
        <v>0</v>
      </c>
      <c r="T62" s="32">
        <v>0</v>
      </c>
      <c r="U62" s="32">
        <v>0</v>
      </c>
      <c r="V62" s="32">
        <v>0</v>
      </c>
      <c r="W62" s="32">
        <v>0</v>
      </c>
      <c r="X62" s="32">
        <v>0</v>
      </c>
      <c r="Y62" s="32"/>
      <c r="Z62" s="32"/>
      <c r="AA62" s="32"/>
      <c r="AB62" s="32">
        <f t="shared" ref="AB62:AB77" si="3">SUM(P62:AA62)</f>
        <v>0</v>
      </c>
      <c r="AC62" s="32">
        <f t="shared" ref="AC62:AC78" si="4">+SUM(F62:O62)+AB62</f>
        <v>52506</v>
      </c>
      <c r="AD62" s="80">
        <f t="shared" ref="AD62:AD78" si="5">AC62/E62</f>
        <v>1</v>
      </c>
      <c r="AF62" s="95"/>
    </row>
    <row r="63" spans="2:32" ht="60.75" customHeight="1" x14ac:dyDescent="0.25">
      <c r="B63" s="209"/>
      <c r="C63" s="8" t="s">
        <v>40</v>
      </c>
      <c r="D63" s="8" t="s">
        <v>86</v>
      </c>
      <c r="E63" s="16">
        <v>13</v>
      </c>
      <c r="F63" s="16"/>
      <c r="G63" s="16"/>
      <c r="H63" s="16"/>
      <c r="I63" s="16"/>
      <c r="J63" s="16">
        <v>3</v>
      </c>
      <c r="K63" s="16">
        <v>9</v>
      </c>
      <c r="L63" s="16"/>
      <c r="M63" s="16"/>
      <c r="N63" s="23">
        <v>1</v>
      </c>
      <c r="O63" s="23">
        <v>0</v>
      </c>
      <c r="P63" s="23"/>
      <c r="Q63" s="23"/>
      <c r="R63" s="23"/>
      <c r="S63" s="23">
        <v>0</v>
      </c>
      <c r="T63" s="23">
        <v>0</v>
      </c>
      <c r="U63" s="23">
        <v>0</v>
      </c>
      <c r="V63" s="23">
        <v>0</v>
      </c>
      <c r="W63" s="23">
        <v>0</v>
      </c>
      <c r="X63" s="23">
        <v>0</v>
      </c>
      <c r="Y63" s="23"/>
      <c r="Z63" s="23"/>
      <c r="AA63" s="23"/>
      <c r="AB63" s="23">
        <f t="shared" si="3"/>
        <v>0</v>
      </c>
      <c r="AC63" s="23">
        <f t="shared" si="4"/>
        <v>13</v>
      </c>
      <c r="AD63" s="81">
        <f t="shared" si="5"/>
        <v>1</v>
      </c>
    </row>
    <row r="64" spans="2:32" ht="72" customHeight="1" x14ac:dyDescent="0.25">
      <c r="B64" s="209"/>
      <c r="C64" s="12" t="s">
        <v>41</v>
      </c>
      <c r="D64" s="17" t="s">
        <v>50</v>
      </c>
      <c r="E64" s="78">
        <v>1000</v>
      </c>
      <c r="F64" s="78"/>
      <c r="G64" s="78"/>
      <c r="H64" s="78"/>
      <c r="I64" s="78"/>
      <c r="J64" s="78"/>
      <c r="K64" s="78"/>
      <c r="L64" s="78">
        <v>1000</v>
      </c>
      <c r="M64" s="78"/>
      <c r="N64" s="6"/>
      <c r="O64" s="6">
        <v>0</v>
      </c>
      <c r="P64" s="6"/>
      <c r="Q64" s="6"/>
      <c r="R64" s="6"/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/>
      <c r="Z64" s="6"/>
      <c r="AA64" s="6"/>
      <c r="AB64" s="6">
        <f t="shared" si="3"/>
        <v>0</v>
      </c>
      <c r="AC64" s="6">
        <f t="shared" si="4"/>
        <v>1000</v>
      </c>
      <c r="AD64" s="75">
        <f t="shared" si="5"/>
        <v>1</v>
      </c>
    </row>
    <row r="65" spans="2:30" ht="53.25" customHeight="1" thickBot="1" x14ac:dyDescent="0.3">
      <c r="B65" s="210"/>
      <c r="C65" s="45" t="s">
        <v>42</v>
      </c>
      <c r="D65" s="45" t="s">
        <v>51</v>
      </c>
      <c r="E65" s="79">
        <v>596</v>
      </c>
      <c r="F65" s="79"/>
      <c r="G65" s="79"/>
      <c r="H65" s="79"/>
      <c r="I65" s="79"/>
      <c r="J65" s="79"/>
      <c r="K65" s="79"/>
      <c r="L65" s="79">
        <v>596</v>
      </c>
      <c r="M65" s="79"/>
      <c r="N65" s="65"/>
      <c r="O65" s="65">
        <v>0</v>
      </c>
      <c r="P65" s="65"/>
      <c r="Q65" s="65"/>
      <c r="R65" s="65"/>
      <c r="S65" s="65">
        <v>0</v>
      </c>
      <c r="T65" s="65">
        <v>0</v>
      </c>
      <c r="U65" s="65">
        <v>0</v>
      </c>
      <c r="V65" s="41">
        <v>0</v>
      </c>
      <c r="W65" s="41">
        <v>0</v>
      </c>
      <c r="X65" s="41">
        <v>0</v>
      </c>
      <c r="Y65" s="65"/>
      <c r="Z65" s="65"/>
      <c r="AA65" s="65"/>
      <c r="AB65" s="65">
        <f t="shared" si="3"/>
        <v>0</v>
      </c>
      <c r="AC65" s="65">
        <f t="shared" si="4"/>
        <v>596</v>
      </c>
      <c r="AD65" s="82">
        <f t="shared" si="5"/>
        <v>1</v>
      </c>
    </row>
    <row r="66" spans="2:30" ht="90.75" customHeight="1" x14ac:dyDescent="0.25">
      <c r="B66" s="211" t="s">
        <v>34</v>
      </c>
      <c r="C66" s="30" t="s">
        <v>43</v>
      </c>
      <c r="D66" s="31" t="s">
        <v>53</v>
      </c>
      <c r="E66" s="77">
        <v>988</v>
      </c>
      <c r="F66" s="77"/>
      <c r="G66" s="77"/>
      <c r="H66" s="77"/>
      <c r="I66" s="77"/>
      <c r="J66" s="77"/>
      <c r="K66" s="77">
        <v>577</v>
      </c>
      <c r="L66" s="77">
        <v>219</v>
      </c>
      <c r="M66" s="77">
        <v>42</v>
      </c>
      <c r="N66" s="33">
        <v>15</v>
      </c>
      <c r="O66" s="33">
        <v>0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2">
        <v>0</v>
      </c>
      <c r="V66" s="32">
        <v>0</v>
      </c>
      <c r="W66" s="32">
        <v>0</v>
      </c>
      <c r="X66" s="32">
        <v>8</v>
      </c>
      <c r="Y66" s="32"/>
      <c r="Z66" s="32"/>
      <c r="AA66" s="33"/>
      <c r="AB66" s="33">
        <f t="shared" si="3"/>
        <v>8</v>
      </c>
      <c r="AC66" s="33">
        <f t="shared" si="4"/>
        <v>861</v>
      </c>
      <c r="AD66" s="34">
        <f t="shared" si="5"/>
        <v>0.87145748987854255</v>
      </c>
    </row>
    <row r="67" spans="2:30" ht="52.5" customHeight="1" x14ac:dyDescent="0.25">
      <c r="B67" s="212"/>
      <c r="C67" s="8" t="s">
        <v>98</v>
      </c>
      <c r="D67" s="8" t="s">
        <v>99</v>
      </c>
      <c r="E67" s="16">
        <v>8</v>
      </c>
      <c r="F67" s="16"/>
      <c r="G67" s="16"/>
      <c r="H67" s="16"/>
      <c r="I67" s="16"/>
      <c r="J67" s="16">
        <v>2</v>
      </c>
      <c r="K67" s="16">
        <v>2</v>
      </c>
      <c r="L67" s="16"/>
      <c r="M67" s="16"/>
      <c r="N67" s="40">
        <v>2</v>
      </c>
      <c r="O67" s="40">
        <v>2</v>
      </c>
      <c r="P67" s="23"/>
      <c r="Q67" s="23"/>
      <c r="R67" s="23"/>
      <c r="S67" s="23">
        <v>0</v>
      </c>
      <c r="T67" s="23">
        <v>0</v>
      </c>
      <c r="U67" s="23">
        <v>0</v>
      </c>
      <c r="V67" s="23">
        <v>0</v>
      </c>
      <c r="W67" s="23">
        <v>0</v>
      </c>
      <c r="X67" s="23">
        <v>0</v>
      </c>
      <c r="Y67" s="23"/>
      <c r="Z67" s="23"/>
      <c r="AA67" s="40"/>
      <c r="AB67" s="40">
        <f t="shared" si="3"/>
        <v>0</v>
      </c>
      <c r="AC67" s="40">
        <f t="shared" si="4"/>
        <v>8</v>
      </c>
      <c r="AD67" s="37">
        <f t="shared" si="5"/>
        <v>1</v>
      </c>
    </row>
    <row r="68" spans="2:30" ht="39" customHeight="1" x14ac:dyDescent="0.25">
      <c r="B68" s="212"/>
      <c r="C68" s="12" t="s">
        <v>87</v>
      </c>
      <c r="D68" s="17" t="s">
        <v>88</v>
      </c>
      <c r="E68" s="78">
        <v>2</v>
      </c>
      <c r="F68" s="78"/>
      <c r="G68" s="78"/>
      <c r="H68" s="78"/>
      <c r="I68" s="78"/>
      <c r="J68" s="78"/>
      <c r="K68" s="78"/>
      <c r="L68" s="78">
        <v>2</v>
      </c>
      <c r="M68" s="78"/>
      <c r="N68" s="7"/>
      <c r="O68" s="7">
        <v>0</v>
      </c>
      <c r="P68" s="6"/>
      <c r="Q68" s="6"/>
      <c r="R68" s="6"/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/>
      <c r="Z68" s="6"/>
      <c r="AA68" s="7"/>
      <c r="AB68" s="7">
        <f t="shared" si="3"/>
        <v>0</v>
      </c>
      <c r="AC68" s="7">
        <f t="shared" si="4"/>
        <v>2</v>
      </c>
      <c r="AD68" s="35">
        <f t="shared" si="5"/>
        <v>1</v>
      </c>
    </row>
    <row r="69" spans="2:30" ht="35.25" customHeight="1" x14ac:dyDescent="0.25">
      <c r="B69" s="212"/>
      <c r="C69" s="8" t="s">
        <v>89</v>
      </c>
      <c r="D69" s="8" t="s">
        <v>52</v>
      </c>
      <c r="E69" s="16">
        <v>2</v>
      </c>
      <c r="F69" s="16"/>
      <c r="G69" s="16"/>
      <c r="H69" s="16"/>
      <c r="I69" s="16"/>
      <c r="J69" s="16">
        <v>1</v>
      </c>
      <c r="K69" s="16"/>
      <c r="L69" s="16">
        <v>1</v>
      </c>
      <c r="M69" s="16"/>
      <c r="N69" s="40"/>
      <c r="O69" s="40">
        <v>0</v>
      </c>
      <c r="P69" s="23"/>
      <c r="Q69" s="23"/>
      <c r="R69" s="23"/>
      <c r="S69" s="23">
        <v>0</v>
      </c>
      <c r="T69" s="23">
        <v>0</v>
      </c>
      <c r="U69" s="23">
        <v>0</v>
      </c>
      <c r="V69" s="23">
        <v>0</v>
      </c>
      <c r="W69" s="23">
        <v>0</v>
      </c>
      <c r="X69" s="23">
        <v>0</v>
      </c>
      <c r="Y69" s="23"/>
      <c r="Z69" s="23"/>
      <c r="AA69" s="40"/>
      <c r="AB69" s="40">
        <f t="shared" si="3"/>
        <v>0</v>
      </c>
      <c r="AC69" s="40">
        <f t="shared" si="4"/>
        <v>2</v>
      </c>
      <c r="AD69" s="37">
        <f t="shared" si="5"/>
        <v>1</v>
      </c>
    </row>
    <row r="70" spans="2:30" ht="68.25" customHeight="1" thickBot="1" x14ac:dyDescent="0.3">
      <c r="B70" s="213"/>
      <c r="C70" s="48" t="s">
        <v>44</v>
      </c>
      <c r="D70" s="49" t="s">
        <v>72</v>
      </c>
      <c r="E70" s="50">
        <v>1</v>
      </c>
      <c r="F70" s="50"/>
      <c r="G70" s="50"/>
      <c r="H70" s="50"/>
      <c r="I70" s="50">
        <v>1</v>
      </c>
      <c r="J70" s="50"/>
      <c r="K70" s="50"/>
      <c r="L70" s="50"/>
      <c r="M70" s="50"/>
      <c r="N70" s="52"/>
      <c r="O70" s="52">
        <v>0</v>
      </c>
      <c r="P70" s="51"/>
      <c r="Q70" s="51"/>
      <c r="R70" s="51"/>
      <c r="S70" s="51">
        <v>0</v>
      </c>
      <c r="T70" s="51">
        <v>0</v>
      </c>
      <c r="U70" s="51">
        <v>0</v>
      </c>
      <c r="V70" s="130">
        <v>0</v>
      </c>
      <c r="W70" s="130">
        <v>0</v>
      </c>
      <c r="X70" s="130">
        <v>0</v>
      </c>
      <c r="Y70" s="51"/>
      <c r="Z70" s="51"/>
      <c r="AA70" s="52"/>
      <c r="AB70" s="52">
        <f t="shared" si="3"/>
        <v>0</v>
      </c>
      <c r="AC70" s="52">
        <f t="shared" si="4"/>
        <v>1</v>
      </c>
      <c r="AD70" s="55">
        <f t="shared" si="5"/>
        <v>1</v>
      </c>
    </row>
    <row r="71" spans="2:30" ht="49.5" customHeight="1" x14ac:dyDescent="0.25">
      <c r="B71" s="208" t="s">
        <v>36</v>
      </c>
      <c r="C71" s="63" t="s">
        <v>45</v>
      </c>
      <c r="D71" s="63" t="s">
        <v>54</v>
      </c>
      <c r="E71" s="36">
        <v>26.1</v>
      </c>
      <c r="F71" s="36"/>
      <c r="G71" s="36"/>
      <c r="H71" s="36"/>
      <c r="I71" s="36"/>
      <c r="J71" s="36"/>
      <c r="K71" s="36"/>
      <c r="L71" s="36"/>
      <c r="M71" s="36"/>
      <c r="N71" s="42">
        <v>2.65</v>
      </c>
      <c r="O71" s="42">
        <v>11.39</v>
      </c>
      <c r="P71" s="42">
        <v>0</v>
      </c>
      <c r="Q71" s="105">
        <v>0</v>
      </c>
      <c r="R71" s="42">
        <v>0</v>
      </c>
      <c r="S71" s="42">
        <v>0</v>
      </c>
      <c r="T71" s="42">
        <v>0</v>
      </c>
      <c r="U71" s="42">
        <v>0</v>
      </c>
      <c r="V71" s="42">
        <v>0</v>
      </c>
      <c r="W71" s="42">
        <v>0</v>
      </c>
      <c r="X71" s="42">
        <v>0</v>
      </c>
      <c r="Y71" s="42"/>
      <c r="Z71" s="42"/>
      <c r="AA71" s="42"/>
      <c r="AB71" s="42">
        <f t="shared" si="3"/>
        <v>0</v>
      </c>
      <c r="AC71" s="42">
        <f t="shared" si="4"/>
        <v>14.040000000000001</v>
      </c>
      <c r="AD71" s="39">
        <f t="shared" si="5"/>
        <v>0.53793103448275859</v>
      </c>
    </row>
    <row r="72" spans="2:30" ht="82.5" customHeight="1" x14ac:dyDescent="0.25">
      <c r="B72" s="209"/>
      <c r="C72" s="12" t="s">
        <v>46</v>
      </c>
      <c r="D72" s="17" t="s">
        <v>55</v>
      </c>
      <c r="E72" s="78">
        <v>7852</v>
      </c>
      <c r="F72" s="78"/>
      <c r="G72" s="78">
        <v>798</v>
      </c>
      <c r="H72" s="78">
        <v>274</v>
      </c>
      <c r="I72" s="78">
        <v>920</v>
      </c>
      <c r="J72" s="78">
        <v>23</v>
      </c>
      <c r="K72" s="78">
        <v>60</v>
      </c>
      <c r="L72" s="78">
        <v>700</v>
      </c>
      <c r="M72" s="78">
        <v>275</v>
      </c>
      <c r="N72" s="6">
        <v>476</v>
      </c>
      <c r="O72" s="6">
        <v>347</v>
      </c>
      <c r="P72" s="6">
        <v>3</v>
      </c>
      <c r="Q72" s="6">
        <v>0</v>
      </c>
      <c r="R72" s="6">
        <v>61</v>
      </c>
      <c r="S72" s="6">
        <v>4</v>
      </c>
      <c r="T72" s="6">
        <v>4</v>
      </c>
      <c r="U72" s="6">
        <v>43</v>
      </c>
      <c r="V72" s="6">
        <v>0</v>
      </c>
      <c r="W72" s="6">
        <v>2</v>
      </c>
      <c r="X72" s="6">
        <v>7</v>
      </c>
      <c r="Y72" s="6"/>
      <c r="Z72" s="6"/>
      <c r="AA72" s="6"/>
      <c r="AB72" s="6">
        <f>SUM(P72:AA72)</f>
        <v>124</v>
      </c>
      <c r="AC72" s="6">
        <f t="shared" si="4"/>
        <v>3997</v>
      </c>
      <c r="AD72" s="35">
        <f>AC72/E72</f>
        <v>0.50904228222109016</v>
      </c>
    </row>
    <row r="73" spans="2:30" ht="88.5" customHeight="1" thickBot="1" x14ac:dyDescent="0.3">
      <c r="B73" s="214"/>
      <c r="C73" s="83" t="s">
        <v>47</v>
      </c>
      <c r="D73" s="84" t="s">
        <v>100</v>
      </c>
      <c r="E73" s="85">
        <v>3</v>
      </c>
      <c r="F73" s="85"/>
      <c r="G73" s="85"/>
      <c r="H73" s="85"/>
      <c r="I73" s="85"/>
      <c r="J73" s="85"/>
      <c r="K73" s="85"/>
      <c r="L73" s="85"/>
      <c r="M73" s="85"/>
      <c r="N73" s="41"/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v>0</v>
      </c>
      <c r="V73" s="41">
        <v>0</v>
      </c>
      <c r="W73" s="41">
        <v>0</v>
      </c>
      <c r="X73" s="41">
        <v>0</v>
      </c>
      <c r="Y73" s="41"/>
      <c r="Z73" s="41"/>
      <c r="AA73" s="41"/>
      <c r="AB73" s="41">
        <f t="shared" si="3"/>
        <v>0</v>
      </c>
      <c r="AC73" s="41">
        <f t="shared" si="4"/>
        <v>0</v>
      </c>
      <c r="AD73" s="38">
        <f t="shared" si="5"/>
        <v>0</v>
      </c>
    </row>
    <row r="74" spans="2:30" ht="80.25" customHeight="1" x14ac:dyDescent="0.25">
      <c r="B74" s="215" t="s">
        <v>37</v>
      </c>
      <c r="C74" s="30" t="s">
        <v>95</v>
      </c>
      <c r="D74" s="31" t="s">
        <v>94</v>
      </c>
      <c r="E74" s="77">
        <v>6</v>
      </c>
      <c r="F74" s="77"/>
      <c r="G74" s="77"/>
      <c r="H74" s="77">
        <v>1</v>
      </c>
      <c r="I74" s="77">
        <v>2</v>
      </c>
      <c r="J74" s="77">
        <v>1</v>
      </c>
      <c r="K74" s="77">
        <v>2</v>
      </c>
      <c r="L74" s="77"/>
      <c r="M74" s="77"/>
      <c r="N74" s="32"/>
      <c r="O74" s="32">
        <v>0</v>
      </c>
      <c r="P74" s="32"/>
      <c r="Q74" s="32"/>
      <c r="R74" s="32"/>
      <c r="S74" s="32">
        <v>0</v>
      </c>
      <c r="T74" s="32">
        <v>0</v>
      </c>
      <c r="U74" s="32">
        <v>0</v>
      </c>
      <c r="V74" s="32">
        <v>0</v>
      </c>
      <c r="W74" s="32">
        <v>0</v>
      </c>
      <c r="X74" s="32">
        <v>0</v>
      </c>
      <c r="Y74" s="32"/>
      <c r="Z74" s="32"/>
      <c r="AA74" s="32"/>
      <c r="AB74" s="32">
        <f t="shared" si="3"/>
        <v>0</v>
      </c>
      <c r="AC74" s="32">
        <f t="shared" si="4"/>
        <v>6</v>
      </c>
      <c r="AD74" s="34">
        <f t="shared" si="5"/>
        <v>1</v>
      </c>
    </row>
    <row r="75" spans="2:30" ht="144.75" customHeight="1" x14ac:dyDescent="0.25">
      <c r="B75" s="216"/>
      <c r="C75" s="62" t="s">
        <v>101</v>
      </c>
      <c r="D75" s="11" t="s">
        <v>104</v>
      </c>
      <c r="E75" s="9">
        <v>3</v>
      </c>
      <c r="F75" s="9"/>
      <c r="G75" s="9"/>
      <c r="H75" s="9">
        <v>1</v>
      </c>
      <c r="I75" s="9"/>
      <c r="J75" s="9"/>
      <c r="K75" s="9"/>
      <c r="L75" s="9"/>
      <c r="M75" s="9"/>
      <c r="N75" s="23"/>
      <c r="O75" s="23">
        <v>0</v>
      </c>
      <c r="P75" s="23"/>
      <c r="Q75" s="23"/>
      <c r="R75" s="23"/>
      <c r="S75" s="23">
        <v>0</v>
      </c>
      <c r="T75" s="23">
        <v>0</v>
      </c>
      <c r="U75" s="23">
        <v>0</v>
      </c>
      <c r="V75" s="23">
        <v>0</v>
      </c>
      <c r="W75" s="23">
        <v>0</v>
      </c>
      <c r="X75" s="23">
        <v>0</v>
      </c>
      <c r="Y75" s="23"/>
      <c r="Z75" s="23"/>
      <c r="AA75" s="23"/>
      <c r="AB75" s="23">
        <f t="shared" si="3"/>
        <v>0</v>
      </c>
      <c r="AC75" s="23">
        <f t="shared" si="4"/>
        <v>1</v>
      </c>
      <c r="AD75" s="37">
        <f t="shared" si="5"/>
        <v>0.33333333333333331</v>
      </c>
    </row>
    <row r="76" spans="2:30" ht="75.75" thickBot="1" x14ac:dyDescent="0.3">
      <c r="B76" s="217"/>
      <c r="C76" s="48" t="s">
        <v>93</v>
      </c>
      <c r="D76" s="49" t="s">
        <v>96</v>
      </c>
      <c r="E76" s="50">
        <v>4</v>
      </c>
      <c r="F76" s="50"/>
      <c r="G76" s="50"/>
      <c r="H76" s="50"/>
      <c r="I76" s="50"/>
      <c r="J76" s="50"/>
      <c r="K76" s="50">
        <v>1</v>
      </c>
      <c r="L76" s="50">
        <v>1</v>
      </c>
      <c r="M76" s="50">
        <v>1</v>
      </c>
      <c r="N76" s="51"/>
      <c r="O76" s="51">
        <v>0</v>
      </c>
      <c r="P76" s="51"/>
      <c r="Q76" s="51"/>
      <c r="R76" s="51"/>
      <c r="S76" s="51">
        <v>0</v>
      </c>
      <c r="T76" s="51">
        <v>0</v>
      </c>
      <c r="U76" s="51">
        <v>0</v>
      </c>
      <c r="V76" s="130">
        <v>0</v>
      </c>
      <c r="W76" s="130">
        <v>0</v>
      </c>
      <c r="X76" s="130">
        <v>0</v>
      </c>
      <c r="Y76" s="51"/>
      <c r="Z76" s="51"/>
      <c r="AA76" s="51"/>
      <c r="AB76" s="51">
        <f t="shared" si="3"/>
        <v>0</v>
      </c>
      <c r="AC76" s="51">
        <f t="shared" si="4"/>
        <v>3</v>
      </c>
      <c r="AD76" s="55">
        <f t="shared" si="5"/>
        <v>0.75</v>
      </c>
    </row>
    <row r="77" spans="2:30" ht="94.5" customHeight="1" x14ac:dyDescent="0.25">
      <c r="B77" s="198" t="s">
        <v>38</v>
      </c>
      <c r="C77" s="86" t="s">
        <v>90</v>
      </c>
      <c r="D77" s="87" t="s">
        <v>73</v>
      </c>
      <c r="E77" s="88">
        <v>10</v>
      </c>
      <c r="F77" s="88"/>
      <c r="G77" s="88"/>
      <c r="H77" s="88"/>
      <c r="I77" s="88"/>
      <c r="J77" s="88">
        <v>5</v>
      </c>
      <c r="K77" s="88">
        <v>4</v>
      </c>
      <c r="L77" s="88"/>
      <c r="M77" s="88"/>
      <c r="N77" s="90"/>
      <c r="O77" s="90">
        <v>0</v>
      </c>
      <c r="P77" s="89"/>
      <c r="Q77" s="89">
        <v>1</v>
      </c>
      <c r="R77" s="89"/>
      <c r="S77" s="89">
        <v>0</v>
      </c>
      <c r="T77" s="89">
        <v>0</v>
      </c>
      <c r="U77" s="89">
        <v>0</v>
      </c>
      <c r="V77" s="42">
        <v>0</v>
      </c>
      <c r="W77" s="42">
        <v>0</v>
      </c>
      <c r="X77" s="42">
        <v>0</v>
      </c>
      <c r="Y77" s="89"/>
      <c r="Z77" s="89"/>
      <c r="AA77" s="90"/>
      <c r="AB77" s="90">
        <f t="shared" si="3"/>
        <v>1</v>
      </c>
      <c r="AC77" s="90">
        <f t="shared" si="4"/>
        <v>10</v>
      </c>
      <c r="AD77" s="91">
        <f t="shared" si="5"/>
        <v>1</v>
      </c>
    </row>
    <row r="78" spans="2:30" ht="40.5" customHeight="1" thickBot="1" x14ac:dyDescent="0.3">
      <c r="B78" s="199"/>
      <c r="C78" s="48" t="s">
        <v>91</v>
      </c>
      <c r="D78" s="49" t="s">
        <v>92</v>
      </c>
      <c r="E78" s="50">
        <v>4</v>
      </c>
      <c r="F78" s="50"/>
      <c r="G78" s="50"/>
      <c r="H78" s="50"/>
      <c r="I78" s="50"/>
      <c r="J78" s="50"/>
      <c r="K78" s="50">
        <v>2</v>
      </c>
      <c r="L78" s="50"/>
      <c r="M78" s="50"/>
      <c r="N78" s="52"/>
      <c r="O78" s="52">
        <v>0</v>
      </c>
      <c r="P78" s="51"/>
      <c r="Q78" s="51">
        <v>1</v>
      </c>
      <c r="R78" s="51"/>
      <c r="S78" s="51">
        <v>1</v>
      </c>
      <c r="T78" s="51">
        <v>0</v>
      </c>
      <c r="U78" s="51">
        <v>0</v>
      </c>
      <c r="V78" s="51">
        <v>0</v>
      </c>
      <c r="W78" s="51">
        <v>0</v>
      </c>
      <c r="X78" s="51">
        <v>0</v>
      </c>
      <c r="Y78" s="51"/>
      <c r="Z78" s="51"/>
      <c r="AA78" s="52"/>
      <c r="AB78" s="52">
        <f>SUM(P78:AA78)</f>
        <v>2</v>
      </c>
      <c r="AC78" s="52">
        <f t="shared" si="4"/>
        <v>4</v>
      </c>
      <c r="AD78" s="55">
        <f t="shared" si="5"/>
        <v>1</v>
      </c>
    </row>
  </sheetData>
  <mergeCells count="18">
    <mergeCell ref="B24:AD25"/>
    <mergeCell ref="B3:AD3"/>
    <mergeCell ref="B5:J5"/>
    <mergeCell ref="B7:J7"/>
    <mergeCell ref="B9:J9"/>
    <mergeCell ref="B21:J21"/>
    <mergeCell ref="B77:B78"/>
    <mergeCell ref="B27:J27"/>
    <mergeCell ref="B29:AD30"/>
    <mergeCell ref="B34:B35"/>
    <mergeCell ref="B37:B38"/>
    <mergeCell ref="B40:B47"/>
    <mergeCell ref="B48:B56"/>
    <mergeCell ref="B58:AD59"/>
    <mergeCell ref="B62:B65"/>
    <mergeCell ref="B66:B70"/>
    <mergeCell ref="B71:B73"/>
    <mergeCell ref="B74:B76"/>
  </mergeCells>
  <pageMargins left="0.9055118110236221" right="0.31496062992125984" top="1.3385826771653544" bottom="0.74803149606299213" header="0.31496062992125984" footer="0.31496062992125984"/>
  <pageSetup scale="23" orientation="landscape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47006-93DF-417B-8C87-58CBB0B286BA}">
  <sheetPr>
    <pageSetUpPr fitToPage="1"/>
  </sheetPr>
  <dimension ref="B3:AG78"/>
  <sheetViews>
    <sheetView zoomScale="68" zoomScaleNormal="68" workbookViewId="0">
      <selection activeCell="B20" sqref="B20"/>
    </sheetView>
  </sheetViews>
  <sheetFormatPr baseColWidth="10" defaultColWidth="11.42578125" defaultRowHeight="15" outlineLevelCol="1" x14ac:dyDescent="0.25"/>
  <cols>
    <col min="1" max="1" width="3.42578125" style="22" customWidth="1"/>
    <col min="2" max="2" width="33.5703125" style="22" customWidth="1"/>
    <col min="3" max="3" width="35" style="19" customWidth="1"/>
    <col min="4" max="4" width="41.42578125" style="19" customWidth="1"/>
    <col min="5" max="14" width="16.140625" style="56" customWidth="1"/>
    <col min="15" max="16" width="16.7109375" style="56" customWidth="1"/>
    <col min="17" max="17" width="14.7109375" style="22" customWidth="1"/>
    <col min="18" max="19" width="15.140625" style="22" customWidth="1"/>
    <col min="20" max="28" width="15.140625" style="22" hidden="1" customWidth="1" outlineLevel="1"/>
    <col min="29" max="29" width="15.5703125" style="22" customWidth="1" collapsed="1"/>
    <col min="30" max="30" width="15.42578125" style="22" customWidth="1"/>
    <col min="31" max="31" width="17.42578125" style="22" customWidth="1"/>
    <col min="32" max="16384" width="11.42578125" style="22"/>
  </cols>
  <sheetData>
    <row r="3" spans="2:31" ht="30" customHeight="1" x14ac:dyDescent="0.25">
      <c r="B3" s="191" t="s">
        <v>102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3"/>
    </row>
    <row r="5" spans="2:31" ht="52.5" customHeight="1" x14ac:dyDescent="0.25">
      <c r="B5" s="194" t="s">
        <v>103</v>
      </c>
      <c r="C5" s="194"/>
      <c r="D5" s="194"/>
      <c r="E5" s="194"/>
      <c r="F5" s="194"/>
      <c r="G5" s="194"/>
      <c r="H5" s="194"/>
      <c r="I5" s="194"/>
      <c r="J5" s="194"/>
      <c r="K5" s="19"/>
      <c r="L5" s="19"/>
      <c r="M5" s="19"/>
      <c r="N5" s="19"/>
      <c r="O5" s="19"/>
      <c r="P5" s="19"/>
    </row>
    <row r="7" spans="2:31" ht="15" customHeight="1" x14ac:dyDescent="0.25">
      <c r="B7" s="195" t="s">
        <v>74</v>
      </c>
      <c r="C7" s="196"/>
      <c r="D7" s="196"/>
      <c r="E7" s="196"/>
      <c r="F7" s="196"/>
      <c r="G7" s="196"/>
      <c r="H7" s="196"/>
      <c r="I7" s="196"/>
      <c r="J7" s="196"/>
      <c r="K7" s="25"/>
      <c r="L7" s="25"/>
      <c r="M7" s="25"/>
      <c r="N7" s="25"/>
      <c r="O7" s="25"/>
      <c r="P7" s="25"/>
    </row>
    <row r="9" spans="2:31" ht="60.75" customHeight="1" x14ac:dyDescent="0.25">
      <c r="B9" s="194" t="s">
        <v>105</v>
      </c>
      <c r="C9" s="194"/>
      <c r="D9" s="194"/>
      <c r="E9" s="194"/>
      <c r="F9" s="194"/>
      <c r="G9" s="194"/>
      <c r="H9" s="194"/>
      <c r="I9" s="194"/>
      <c r="J9" s="194"/>
      <c r="K9" s="19"/>
      <c r="L9" s="19"/>
      <c r="M9" s="19"/>
      <c r="N9" s="19"/>
      <c r="O9" s="19"/>
      <c r="P9" s="19"/>
    </row>
    <row r="11" spans="2:31" x14ac:dyDescent="0.25">
      <c r="B11" s="96" t="s">
        <v>70</v>
      </c>
      <c r="C11" s="24" t="s">
        <v>71</v>
      </c>
    </row>
    <row r="12" spans="2:31" x14ac:dyDescent="0.25">
      <c r="B12" s="57">
        <v>2016</v>
      </c>
      <c r="C12" s="58">
        <v>0.52800000000000002</v>
      </c>
    </row>
    <row r="13" spans="2:31" x14ac:dyDescent="0.25">
      <c r="B13" s="57">
        <v>2017</v>
      </c>
      <c r="C13" s="58">
        <v>0.67</v>
      </c>
    </row>
    <row r="14" spans="2:31" x14ac:dyDescent="0.25">
      <c r="B14" s="57">
        <v>2018</v>
      </c>
      <c r="C14" s="58">
        <v>0.76</v>
      </c>
    </row>
    <row r="15" spans="2:31" x14ac:dyDescent="0.25">
      <c r="B15" s="57">
        <v>2019</v>
      </c>
      <c r="C15" s="58">
        <v>0.81200000000000006</v>
      </c>
    </row>
    <row r="16" spans="2:31" x14ac:dyDescent="0.25">
      <c r="B16" s="57">
        <v>2020</v>
      </c>
      <c r="C16" s="58">
        <v>0.84299999999999997</v>
      </c>
    </row>
    <row r="17" spans="2:31" x14ac:dyDescent="0.25">
      <c r="B17" s="57">
        <v>2021</v>
      </c>
      <c r="C17" s="59">
        <v>0.86599999999999999</v>
      </c>
    </row>
    <row r="18" spans="2:31" x14ac:dyDescent="0.25">
      <c r="B18" s="57">
        <v>2022</v>
      </c>
      <c r="C18" s="59">
        <v>0.89600000000000002</v>
      </c>
    </row>
    <row r="19" spans="2:31" x14ac:dyDescent="0.25">
      <c r="B19" s="57">
        <v>2023</v>
      </c>
      <c r="C19" s="59">
        <v>0.90800000000000003</v>
      </c>
    </row>
    <row r="20" spans="2:31" x14ac:dyDescent="0.25">
      <c r="B20" s="171">
        <v>45352</v>
      </c>
      <c r="C20" s="110">
        <v>0.91100000000000003</v>
      </c>
    </row>
    <row r="21" spans="2:31" ht="15" customHeight="1" x14ac:dyDescent="0.25">
      <c r="B21" s="197"/>
      <c r="C21" s="197"/>
      <c r="D21" s="197"/>
      <c r="E21" s="197"/>
      <c r="F21" s="197"/>
      <c r="G21" s="197"/>
      <c r="H21" s="197"/>
      <c r="I21" s="197"/>
      <c r="J21" s="197"/>
      <c r="K21" s="19"/>
      <c r="L21" s="19"/>
      <c r="M21" s="19"/>
      <c r="N21" s="19"/>
      <c r="O21" s="19"/>
      <c r="P21" s="19"/>
    </row>
    <row r="24" spans="2:31" x14ac:dyDescent="0.25">
      <c r="B24" s="189" t="s">
        <v>67</v>
      </c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</row>
    <row r="25" spans="2:31" x14ac:dyDescent="0.25"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</row>
    <row r="27" spans="2:31" ht="27.75" customHeight="1" x14ac:dyDescent="0.25">
      <c r="B27" s="194" t="s">
        <v>109</v>
      </c>
      <c r="C27" s="194"/>
      <c r="D27" s="194"/>
      <c r="E27" s="194"/>
      <c r="F27" s="194"/>
      <c r="G27" s="194"/>
      <c r="H27" s="194"/>
      <c r="I27" s="194"/>
      <c r="J27" s="194"/>
      <c r="K27" s="19"/>
      <c r="L27" s="19"/>
      <c r="M27" s="19"/>
      <c r="N27" s="19"/>
      <c r="O27" s="19"/>
      <c r="P27" s="19"/>
    </row>
    <row r="28" spans="2:31" ht="15" customHeight="1" x14ac:dyDescent="0.25">
      <c r="B28" s="25"/>
      <c r="C28" s="25"/>
      <c r="D28" s="25"/>
      <c r="E28" s="25"/>
      <c r="F28" s="25"/>
      <c r="G28" s="25"/>
      <c r="H28" s="25"/>
      <c r="I28" s="25"/>
      <c r="J28" s="25"/>
    </row>
    <row r="29" spans="2:31" x14ac:dyDescent="0.25">
      <c r="B29" s="189" t="s">
        <v>68</v>
      </c>
      <c r="C29" s="190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</row>
    <row r="30" spans="2:31" x14ac:dyDescent="0.25">
      <c r="B30" s="190"/>
      <c r="C30" s="190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</row>
    <row r="31" spans="2:31" ht="15.75" thickBot="1" x14ac:dyDescent="0.3"/>
    <row r="32" spans="2:31" ht="72" customHeight="1" thickBot="1" x14ac:dyDescent="0.3">
      <c r="B32" s="14" t="s">
        <v>0</v>
      </c>
      <c r="C32" s="15" t="s">
        <v>1</v>
      </c>
      <c r="D32" s="15" t="s">
        <v>2</v>
      </c>
      <c r="E32" s="26" t="s">
        <v>75</v>
      </c>
      <c r="F32" s="131">
        <v>2013</v>
      </c>
      <c r="G32" s="131">
        <v>2014</v>
      </c>
      <c r="H32" s="131">
        <v>2015</v>
      </c>
      <c r="I32" s="131">
        <v>2016</v>
      </c>
      <c r="J32" s="131">
        <v>2017</v>
      </c>
      <c r="K32" s="131">
        <v>2018</v>
      </c>
      <c r="L32" s="131">
        <v>2019</v>
      </c>
      <c r="M32" s="131">
        <v>2020</v>
      </c>
      <c r="N32" s="131">
        <v>2021</v>
      </c>
      <c r="O32" s="104">
        <v>2022</v>
      </c>
      <c r="P32" s="104">
        <v>2023</v>
      </c>
      <c r="Q32" s="172">
        <v>45292</v>
      </c>
      <c r="R32" s="172">
        <v>45323</v>
      </c>
      <c r="S32" s="172">
        <v>45352</v>
      </c>
      <c r="T32" s="172">
        <v>45383</v>
      </c>
      <c r="U32" s="172">
        <v>45413</v>
      </c>
      <c r="V32" s="172">
        <v>45444</v>
      </c>
      <c r="W32" s="172">
        <v>45474</v>
      </c>
      <c r="X32" s="172">
        <v>45505</v>
      </c>
      <c r="Y32" s="172">
        <v>45536</v>
      </c>
      <c r="Z32" s="172">
        <v>45566</v>
      </c>
      <c r="AA32" s="172">
        <v>45597</v>
      </c>
      <c r="AB32" s="172">
        <v>45627</v>
      </c>
      <c r="AC32" s="27" t="s">
        <v>164</v>
      </c>
      <c r="AD32" s="27" t="s">
        <v>166</v>
      </c>
      <c r="AE32" s="29" t="s">
        <v>165</v>
      </c>
    </row>
    <row r="33" spans="2:31" ht="45.75" thickBot="1" x14ac:dyDescent="0.3">
      <c r="B33" s="71" t="s">
        <v>3</v>
      </c>
      <c r="C33" s="66" t="s">
        <v>4</v>
      </c>
      <c r="D33" s="66" t="s">
        <v>97</v>
      </c>
      <c r="E33" s="67">
        <v>43903</v>
      </c>
      <c r="F33" s="67">
        <v>3700</v>
      </c>
      <c r="G33" s="67">
        <v>2874</v>
      </c>
      <c r="H33" s="67">
        <v>4005</v>
      </c>
      <c r="I33" s="67">
        <v>7293</v>
      </c>
      <c r="J33" s="67">
        <v>4586</v>
      </c>
      <c r="K33" s="67">
        <v>7395</v>
      </c>
      <c r="L33" s="67">
        <v>2296</v>
      </c>
      <c r="M33" s="67">
        <v>2708</v>
      </c>
      <c r="N33" s="67">
        <v>1313</v>
      </c>
      <c r="O33" s="67">
        <v>1611</v>
      </c>
      <c r="P33" s="68">
        <v>1160</v>
      </c>
      <c r="Q33" s="68">
        <v>79</v>
      </c>
      <c r="R33" s="68">
        <v>21</v>
      </c>
      <c r="S33" s="68">
        <v>108</v>
      </c>
      <c r="T33" s="68"/>
      <c r="U33" s="68"/>
      <c r="V33" s="68"/>
      <c r="W33" s="68"/>
      <c r="X33" s="68"/>
      <c r="Y33" s="68"/>
      <c r="Z33" s="68"/>
      <c r="AA33" s="68"/>
      <c r="AB33" s="68"/>
      <c r="AC33" s="68">
        <f>+SUM(Q33:S33)</f>
        <v>208</v>
      </c>
      <c r="AD33" s="132">
        <f>+AC33+O33+N33+M33+L33+K33+J33+I33+H33+G33+P33+F33</f>
        <v>39149</v>
      </c>
      <c r="AE33" s="133">
        <f t="shared" ref="AE33:AE56" si="0">AD33/E33</f>
        <v>0.89171582807553018</v>
      </c>
    </row>
    <row r="34" spans="2:31" ht="45" x14ac:dyDescent="0.25">
      <c r="B34" s="200" t="s">
        <v>5</v>
      </c>
      <c r="C34" s="43" t="s">
        <v>6</v>
      </c>
      <c r="D34" s="43" t="s">
        <v>77</v>
      </c>
      <c r="E34" s="44">
        <v>130</v>
      </c>
      <c r="F34" s="44"/>
      <c r="G34" s="44">
        <v>12</v>
      </c>
      <c r="H34" s="44">
        <v>8</v>
      </c>
      <c r="I34" s="44">
        <v>26</v>
      </c>
      <c r="J34" s="44">
        <f>78-SUM(F34:I34)</f>
        <v>32</v>
      </c>
      <c r="K34" s="44">
        <f>97-SUM(F34:J34)</f>
        <v>19</v>
      </c>
      <c r="L34" s="44">
        <f>107-SUM(F34:K34)</f>
        <v>10</v>
      </c>
      <c r="M34" s="44">
        <f>112-SUM(F34:L34)</f>
        <v>5</v>
      </c>
      <c r="N34" s="44">
        <v>4</v>
      </c>
      <c r="O34" s="44">
        <v>2</v>
      </c>
      <c r="P34" s="32">
        <v>3</v>
      </c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>
        <f t="shared" ref="AC34:AC56" si="1">+SUM(Q34:S34)</f>
        <v>0</v>
      </c>
      <c r="AD34" s="134">
        <f t="shared" ref="AD34:AD56" si="2">+AC34+O34+N34+M34+L34+K34+J34+I34+H34+G34+P34+F34</f>
        <v>121</v>
      </c>
      <c r="AE34" s="135">
        <f t="shared" si="0"/>
        <v>0.93076923076923079</v>
      </c>
    </row>
    <row r="35" spans="2:31" ht="45.75" thickBot="1" x14ac:dyDescent="0.3">
      <c r="B35" s="221"/>
      <c r="C35" s="136" t="s">
        <v>7</v>
      </c>
      <c r="D35" s="136" t="s">
        <v>8</v>
      </c>
      <c r="E35" s="137">
        <v>99</v>
      </c>
      <c r="F35" s="137"/>
      <c r="G35" s="137">
        <v>13</v>
      </c>
      <c r="H35" s="137">
        <v>11</v>
      </c>
      <c r="I35" s="137">
        <v>21</v>
      </c>
      <c r="J35" s="137">
        <f>65-SUM(F35:I35)</f>
        <v>20</v>
      </c>
      <c r="K35" s="137">
        <f>83-SUM(F35:J35)</f>
        <v>18</v>
      </c>
      <c r="L35" s="137">
        <f>88-SUM(F35:K35)</f>
        <v>5</v>
      </c>
      <c r="M35" s="137">
        <f>93-SUM(F35:L35)</f>
        <v>5</v>
      </c>
      <c r="N35" s="137">
        <v>2</v>
      </c>
      <c r="O35" s="137">
        <v>2</v>
      </c>
      <c r="P35" s="130">
        <v>0</v>
      </c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>
        <f t="shared" si="1"/>
        <v>0</v>
      </c>
      <c r="AD35" s="138">
        <f t="shared" si="2"/>
        <v>97</v>
      </c>
      <c r="AE35" s="139">
        <f t="shared" si="0"/>
        <v>0.97979797979797978</v>
      </c>
    </row>
    <row r="36" spans="2:31" ht="59.25" customHeight="1" thickBot="1" x14ac:dyDescent="0.3">
      <c r="B36" s="71" t="s">
        <v>9</v>
      </c>
      <c r="C36" s="66" t="s">
        <v>10</v>
      </c>
      <c r="D36" s="66" t="s">
        <v>76</v>
      </c>
      <c r="E36" s="67">
        <v>40</v>
      </c>
      <c r="F36" s="67">
        <v>1</v>
      </c>
      <c r="G36" s="67">
        <v>3</v>
      </c>
      <c r="H36" s="67">
        <v>3</v>
      </c>
      <c r="I36" s="67">
        <v>8</v>
      </c>
      <c r="J36" s="67"/>
      <c r="K36" s="67">
        <f>20-SUM(F36:J36)</f>
        <v>5</v>
      </c>
      <c r="L36" s="67">
        <f>24-SUM(F36:K36)</f>
        <v>4</v>
      </c>
      <c r="M36" s="67">
        <f>28-SUM(F36:L36)</f>
        <v>4</v>
      </c>
      <c r="N36" s="67">
        <v>1</v>
      </c>
      <c r="O36" s="67">
        <v>4</v>
      </c>
      <c r="P36" s="68">
        <v>1</v>
      </c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>
        <f t="shared" si="1"/>
        <v>0</v>
      </c>
      <c r="AD36" s="132">
        <f t="shared" si="2"/>
        <v>34</v>
      </c>
      <c r="AE36" s="140">
        <f t="shared" si="0"/>
        <v>0.85</v>
      </c>
    </row>
    <row r="37" spans="2:31" ht="45" x14ac:dyDescent="0.25">
      <c r="B37" s="202" t="s">
        <v>11</v>
      </c>
      <c r="C37" s="43" t="s">
        <v>12</v>
      </c>
      <c r="D37" s="43" t="s">
        <v>13</v>
      </c>
      <c r="E37" s="44">
        <v>388</v>
      </c>
      <c r="F37" s="44">
        <v>10</v>
      </c>
      <c r="G37" s="44">
        <v>88</v>
      </c>
      <c r="H37" s="44">
        <v>179</v>
      </c>
      <c r="I37" s="44">
        <v>92</v>
      </c>
      <c r="J37" s="44">
        <v>7</v>
      </c>
      <c r="K37" s="44">
        <v>1</v>
      </c>
      <c r="L37" s="44">
        <v>2</v>
      </c>
      <c r="M37" s="44">
        <v>7</v>
      </c>
      <c r="N37" s="44">
        <v>0</v>
      </c>
      <c r="O37" s="44">
        <v>0</v>
      </c>
      <c r="P37" s="32">
        <v>0</v>
      </c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>
        <f t="shared" si="1"/>
        <v>0</v>
      </c>
      <c r="AD37" s="134">
        <f t="shared" si="2"/>
        <v>386</v>
      </c>
      <c r="AE37" s="135">
        <f t="shared" si="0"/>
        <v>0.99484536082474229</v>
      </c>
    </row>
    <row r="38" spans="2:31" ht="60.75" thickBot="1" x14ac:dyDescent="0.3">
      <c r="B38" s="222"/>
      <c r="C38" s="136" t="s">
        <v>14</v>
      </c>
      <c r="D38" s="136" t="s">
        <v>48</v>
      </c>
      <c r="E38" s="137">
        <v>5</v>
      </c>
      <c r="F38" s="137"/>
      <c r="G38" s="137"/>
      <c r="H38" s="137">
        <v>5</v>
      </c>
      <c r="I38" s="137"/>
      <c r="J38" s="137"/>
      <c r="K38" s="137"/>
      <c r="L38" s="137"/>
      <c r="M38" s="137"/>
      <c r="N38" s="137"/>
      <c r="O38" s="137">
        <v>0</v>
      </c>
      <c r="P38" s="130">
        <v>0</v>
      </c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>
        <f t="shared" si="1"/>
        <v>0</v>
      </c>
      <c r="AD38" s="138">
        <f t="shared" si="2"/>
        <v>5</v>
      </c>
      <c r="AE38" s="139">
        <f t="shared" si="0"/>
        <v>1</v>
      </c>
    </row>
    <row r="39" spans="2:31" ht="30.75" thickBot="1" x14ac:dyDescent="0.3">
      <c r="B39" s="71" t="s">
        <v>15</v>
      </c>
      <c r="C39" s="66" t="s">
        <v>16</v>
      </c>
      <c r="D39" s="66" t="s">
        <v>78</v>
      </c>
      <c r="E39" s="67">
        <v>255</v>
      </c>
      <c r="F39" s="67"/>
      <c r="G39" s="67">
        <v>4</v>
      </c>
      <c r="H39" s="67">
        <v>42</v>
      </c>
      <c r="I39" s="67">
        <v>42</v>
      </c>
      <c r="J39" s="67">
        <f>115-SUM(F39:I39)</f>
        <v>27</v>
      </c>
      <c r="K39" s="67">
        <f>145-SUM(F39:J39)</f>
        <v>30</v>
      </c>
      <c r="L39" s="67">
        <f>197-SUM(F39:K39)</f>
        <v>52</v>
      </c>
      <c r="M39" s="67">
        <f>220-SUM(F39:L39)</f>
        <v>23</v>
      </c>
      <c r="N39" s="67">
        <v>14</v>
      </c>
      <c r="O39" s="67">
        <v>4</v>
      </c>
      <c r="P39" s="68">
        <v>4</v>
      </c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>
        <f t="shared" si="1"/>
        <v>0</v>
      </c>
      <c r="AD39" s="132">
        <f t="shared" si="2"/>
        <v>242</v>
      </c>
      <c r="AE39" s="140">
        <f t="shared" si="0"/>
        <v>0.94901960784313721</v>
      </c>
    </row>
    <row r="40" spans="2:31" ht="90" x14ac:dyDescent="0.25">
      <c r="B40" s="218" t="s">
        <v>17</v>
      </c>
      <c r="C40" s="43" t="s">
        <v>18</v>
      </c>
      <c r="D40" s="43" t="s">
        <v>19</v>
      </c>
      <c r="E40" s="44">
        <v>137</v>
      </c>
      <c r="F40" s="44">
        <v>71</v>
      </c>
      <c r="G40" s="44">
        <v>66</v>
      </c>
      <c r="H40" s="44"/>
      <c r="I40" s="44"/>
      <c r="J40" s="44"/>
      <c r="K40" s="44"/>
      <c r="L40" s="44"/>
      <c r="M40" s="44"/>
      <c r="N40" s="44"/>
      <c r="O40" s="44">
        <v>0</v>
      </c>
      <c r="P40" s="32">
        <v>0</v>
      </c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>
        <f t="shared" si="1"/>
        <v>0</v>
      </c>
      <c r="AD40" s="134">
        <f t="shared" si="2"/>
        <v>137</v>
      </c>
      <c r="AE40" s="135">
        <f t="shared" si="0"/>
        <v>1</v>
      </c>
    </row>
    <row r="41" spans="2:31" ht="60" x14ac:dyDescent="0.25">
      <c r="B41" s="219"/>
      <c r="C41" s="11" t="s">
        <v>20</v>
      </c>
      <c r="D41" s="11" t="s">
        <v>21</v>
      </c>
      <c r="E41" s="10">
        <v>253</v>
      </c>
      <c r="F41" s="10">
        <v>253</v>
      </c>
      <c r="G41" s="10"/>
      <c r="H41" s="10"/>
      <c r="I41" s="10"/>
      <c r="J41" s="10"/>
      <c r="K41" s="10"/>
      <c r="L41" s="10"/>
      <c r="M41" s="10"/>
      <c r="N41" s="10"/>
      <c r="O41" s="10">
        <v>0</v>
      </c>
      <c r="P41" s="9">
        <v>0</v>
      </c>
      <c r="Q41" s="9"/>
      <c r="R41" s="9"/>
      <c r="S41" s="9"/>
      <c r="T41" s="9"/>
      <c r="U41" s="9"/>
      <c r="V41" s="9"/>
      <c r="W41" s="9"/>
      <c r="X41" s="9"/>
      <c r="Y41" s="9"/>
      <c r="Z41" s="97"/>
      <c r="AA41" s="97"/>
      <c r="AB41" s="97"/>
      <c r="AC41" s="9">
        <f t="shared" si="1"/>
        <v>0</v>
      </c>
      <c r="AD41" s="167">
        <f t="shared" si="2"/>
        <v>253</v>
      </c>
      <c r="AE41" s="142">
        <f t="shared" si="0"/>
        <v>1</v>
      </c>
    </row>
    <row r="42" spans="2:31" ht="45" x14ac:dyDescent="0.25">
      <c r="B42" s="219"/>
      <c r="C42" s="4" t="s">
        <v>22</v>
      </c>
      <c r="D42" s="4" t="s">
        <v>23</v>
      </c>
      <c r="E42" s="5">
        <v>4</v>
      </c>
      <c r="F42" s="5"/>
      <c r="G42" s="5"/>
      <c r="H42" s="5">
        <v>3</v>
      </c>
      <c r="I42" s="5"/>
      <c r="J42" s="5"/>
      <c r="K42" s="5">
        <v>1</v>
      </c>
      <c r="L42" s="5"/>
      <c r="M42" s="5"/>
      <c r="N42" s="5"/>
      <c r="O42" s="5">
        <v>0</v>
      </c>
      <c r="P42" s="6">
        <v>0</v>
      </c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>
        <f t="shared" si="1"/>
        <v>0</v>
      </c>
      <c r="AD42" s="143">
        <f t="shared" si="2"/>
        <v>4</v>
      </c>
      <c r="AE42" s="144">
        <f t="shared" si="0"/>
        <v>1</v>
      </c>
    </row>
    <row r="43" spans="2:31" ht="114" customHeight="1" x14ac:dyDescent="0.25">
      <c r="B43" s="219"/>
      <c r="C43" s="11" t="s">
        <v>24</v>
      </c>
      <c r="D43" s="11" t="s">
        <v>25</v>
      </c>
      <c r="E43" s="10">
        <v>87</v>
      </c>
      <c r="F43" s="10"/>
      <c r="G43" s="10"/>
      <c r="H43" s="10">
        <v>15</v>
      </c>
      <c r="I43" s="10">
        <v>35</v>
      </c>
      <c r="J43" s="10">
        <v>24</v>
      </c>
      <c r="K43" s="10">
        <v>10</v>
      </c>
      <c r="L43" s="10"/>
      <c r="M43" s="10"/>
      <c r="N43" s="10">
        <v>1</v>
      </c>
      <c r="O43" s="10">
        <v>2</v>
      </c>
      <c r="P43" s="9">
        <v>0</v>
      </c>
      <c r="Q43" s="9"/>
      <c r="R43" s="9"/>
      <c r="S43" s="9"/>
      <c r="T43" s="9"/>
      <c r="U43" s="9"/>
      <c r="V43" s="9"/>
      <c r="W43" s="9"/>
      <c r="X43" s="9"/>
      <c r="Y43" s="9"/>
      <c r="Z43" s="97"/>
      <c r="AA43" s="97"/>
      <c r="AB43" s="97"/>
      <c r="AC43" s="9">
        <f t="shared" si="1"/>
        <v>0</v>
      </c>
      <c r="AD43" s="167">
        <f t="shared" si="2"/>
        <v>87</v>
      </c>
      <c r="AE43" s="142">
        <f t="shared" si="0"/>
        <v>1</v>
      </c>
    </row>
    <row r="44" spans="2:31" ht="75" x14ac:dyDescent="0.25">
      <c r="B44" s="219"/>
      <c r="C44" s="4" t="s">
        <v>26</v>
      </c>
      <c r="D44" s="4" t="s">
        <v>80</v>
      </c>
      <c r="E44" s="5">
        <v>54</v>
      </c>
      <c r="F44" s="5">
        <v>6</v>
      </c>
      <c r="G44" s="5">
        <v>42</v>
      </c>
      <c r="H44" s="5">
        <v>6</v>
      </c>
      <c r="I44" s="5"/>
      <c r="J44" s="5"/>
      <c r="K44" s="5"/>
      <c r="L44" s="5"/>
      <c r="M44" s="5"/>
      <c r="N44" s="5"/>
      <c r="O44" s="5">
        <v>0</v>
      </c>
      <c r="P44" s="6">
        <v>0</v>
      </c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>
        <f t="shared" si="1"/>
        <v>0</v>
      </c>
      <c r="AD44" s="143">
        <f t="shared" si="2"/>
        <v>54</v>
      </c>
      <c r="AE44" s="144">
        <f t="shared" si="0"/>
        <v>1</v>
      </c>
    </row>
    <row r="45" spans="2:31" ht="75" x14ac:dyDescent="0.25">
      <c r="B45" s="219"/>
      <c r="C45" s="11" t="s">
        <v>27</v>
      </c>
      <c r="D45" s="11" t="s">
        <v>79</v>
      </c>
      <c r="E45" s="10">
        <v>54</v>
      </c>
      <c r="F45" s="10">
        <v>6</v>
      </c>
      <c r="G45" s="10">
        <v>42</v>
      </c>
      <c r="H45" s="10">
        <v>6</v>
      </c>
      <c r="I45" s="10"/>
      <c r="J45" s="10"/>
      <c r="K45" s="10"/>
      <c r="L45" s="10"/>
      <c r="M45" s="10"/>
      <c r="N45" s="10"/>
      <c r="O45" s="10">
        <v>0</v>
      </c>
      <c r="P45" s="9">
        <v>0</v>
      </c>
      <c r="Q45" s="9"/>
      <c r="R45" s="9"/>
      <c r="S45" s="9"/>
      <c r="T45" s="9"/>
      <c r="U45" s="9"/>
      <c r="V45" s="9"/>
      <c r="W45" s="9"/>
      <c r="X45" s="9"/>
      <c r="Y45" s="9"/>
      <c r="Z45" s="97"/>
      <c r="AA45" s="97"/>
      <c r="AB45" s="97"/>
      <c r="AC45" s="9">
        <f t="shared" si="1"/>
        <v>0</v>
      </c>
      <c r="AD45" s="167">
        <f t="shared" si="2"/>
        <v>54</v>
      </c>
      <c r="AE45" s="142">
        <f t="shared" si="0"/>
        <v>1</v>
      </c>
    </row>
    <row r="46" spans="2:31" ht="102" customHeight="1" x14ac:dyDescent="0.25">
      <c r="B46" s="219"/>
      <c r="C46" s="4" t="s">
        <v>28</v>
      </c>
      <c r="D46" s="4" t="s">
        <v>85</v>
      </c>
      <c r="E46" s="5">
        <v>2</v>
      </c>
      <c r="F46" s="5"/>
      <c r="G46" s="5"/>
      <c r="H46" s="5"/>
      <c r="I46" s="5"/>
      <c r="J46" s="5"/>
      <c r="K46" s="5"/>
      <c r="L46" s="5"/>
      <c r="M46" s="5"/>
      <c r="N46" s="5">
        <v>1</v>
      </c>
      <c r="O46" s="5">
        <v>0</v>
      </c>
      <c r="P46" s="6">
        <v>1</v>
      </c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>
        <f t="shared" si="1"/>
        <v>0</v>
      </c>
      <c r="AD46" s="143">
        <f t="shared" si="2"/>
        <v>2</v>
      </c>
      <c r="AE46" s="144">
        <f t="shared" si="0"/>
        <v>1</v>
      </c>
    </row>
    <row r="47" spans="2:31" ht="102" customHeight="1" thickBot="1" x14ac:dyDescent="0.3">
      <c r="B47" s="223"/>
      <c r="C47" s="84" t="s">
        <v>123</v>
      </c>
      <c r="D47" s="84" t="s">
        <v>122</v>
      </c>
      <c r="E47" s="145">
        <v>1</v>
      </c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85">
        <v>1</v>
      </c>
      <c r="Q47" s="85"/>
      <c r="R47" s="85"/>
      <c r="S47" s="85"/>
      <c r="T47" s="85"/>
      <c r="U47" s="85"/>
      <c r="V47" s="85"/>
      <c r="W47" s="85"/>
      <c r="X47" s="85"/>
      <c r="Y47" s="85"/>
      <c r="Z47" s="146"/>
      <c r="AA47" s="146"/>
      <c r="AB47" s="146"/>
      <c r="AC47" s="85">
        <f t="shared" si="1"/>
        <v>0</v>
      </c>
      <c r="AD47" s="168">
        <f t="shared" si="2"/>
        <v>1</v>
      </c>
      <c r="AE47" s="148">
        <f t="shared" si="0"/>
        <v>1</v>
      </c>
    </row>
    <row r="48" spans="2:31" ht="30" x14ac:dyDescent="0.25">
      <c r="B48" s="224" t="s">
        <v>29</v>
      </c>
      <c r="C48" s="149" t="s">
        <v>56</v>
      </c>
      <c r="D48" s="150" t="s">
        <v>82</v>
      </c>
      <c r="E48" s="151">
        <v>28</v>
      </c>
      <c r="F48" s="151"/>
      <c r="G48" s="151"/>
      <c r="H48" s="151"/>
      <c r="I48" s="151">
        <v>2</v>
      </c>
      <c r="J48" s="151">
        <v>12</v>
      </c>
      <c r="K48" s="151">
        <f>20-SUM(F48:J48)</f>
        <v>6</v>
      </c>
      <c r="L48" s="151">
        <v>5</v>
      </c>
      <c r="M48" s="151">
        <v>2</v>
      </c>
      <c r="N48" s="151">
        <v>1</v>
      </c>
      <c r="O48" s="151">
        <v>0</v>
      </c>
      <c r="P48" s="36">
        <v>0</v>
      </c>
      <c r="Q48" s="36"/>
      <c r="R48" s="36"/>
      <c r="S48" s="36"/>
      <c r="T48" s="36"/>
      <c r="U48" s="36"/>
      <c r="V48" s="36"/>
      <c r="W48" s="36"/>
      <c r="X48" s="36"/>
      <c r="Y48" s="36"/>
      <c r="Z48" s="152"/>
      <c r="AA48" s="152"/>
      <c r="AB48" s="152"/>
      <c r="AC48" s="36">
        <f t="shared" si="1"/>
        <v>0</v>
      </c>
      <c r="AD48" s="169">
        <f t="shared" si="2"/>
        <v>28</v>
      </c>
      <c r="AE48" s="154">
        <f t="shared" si="0"/>
        <v>1</v>
      </c>
    </row>
    <row r="49" spans="2:33" ht="30" x14ac:dyDescent="0.25">
      <c r="B49" s="206"/>
      <c r="C49" s="12" t="s">
        <v>57</v>
      </c>
      <c r="D49" s="17" t="s">
        <v>81</v>
      </c>
      <c r="E49" s="5">
        <v>32</v>
      </c>
      <c r="F49" s="5"/>
      <c r="G49" s="5"/>
      <c r="H49" s="5"/>
      <c r="I49" s="5">
        <v>5</v>
      </c>
      <c r="J49" s="5">
        <v>16</v>
      </c>
      <c r="K49" s="5">
        <f>26-SUM(F49:J49)</f>
        <v>5</v>
      </c>
      <c r="L49" s="5">
        <v>6</v>
      </c>
      <c r="M49" s="5"/>
      <c r="N49" s="5"/>
      <c r="O49" s="5">
        <v>0</v>
      </c>
      <c r="P49" s="6">
        <v>0</v>
      </c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>
        <f t="shared" si="1"/>
        <v>0</v>
      </c>
      <c r="AD49" s="143">
        <f t="shared" si="2"/>
        <v>32</v>
      </c>
      <c r="AE49" s="144">
        <f t="shared" si="0"/>
        <v>1</v>
      </c>
    </row>
    <row r="50" spans="2:33" ht="88.5" customHeight="1" x14ac:dyDescent="0.25">
      <c r="B50" s="206"/>
      <c r="C50" s="11" t="s">
        <v>58</v>
      </c>
      <c r="D50" s="18" t="s">
        <v>59</v>
      </c>
      <c r="E50" s="10">
        <v>21</v>
      </c>
      <c r="F50" s="10"/>
      <c r="G50" s="10"/>
      <c r="H50" s="10"/>
      <c r="I50" s="10">
        <v>21</v>
      </c>
      <c r="J50" s="10"/>
      <c r="K50" s="10"/>
      <c r="L50" s="10"/>
      <c r="M50" s="10"/>
      <c r="N50" s="10"/>
      <c r="O50" s="10">
        <v>0</v>
      </c>
      <c r="P50" s="9">
        <v>0</v>
      </c>
      <c r="Q50" s="9"/>
      <c r="R50" s="9"/>
      <c r="S50" s="9"/>
      <c r="T50" s="9"/>
      <c r="U50" s="9"/>
      <c r="V50" s="9"/>
      <c r="W50" s="9"/>
      <c r="X50" s="9"/>
      <c r="Y50" s="9"/>
      <c r="Z50" s="97"/>
      <c r="AA50" s="97"/>
      <c r="AB50" s="97"/>
      <c r="AC50" s="9">
        <f t="shared" si="1"/>
        <v>0</v>
      </c>
      <c r="AD50" s="167">
        <f t="shared" si="2"/>
        <v>21</v>
      </c>
      <c r="AE50" s="142">
        <f t="shared" si="0"/>
        <v>1</v>
      </c>
    </row>
    <row r="51" spans="2:33" ht="88.5" customHeight="1" x14ac:dyDescent="0.25">
      <c r="B51" s="206"/>
      <c r="C51" s="12" t="s">
        <v>60</v>
      </c>
      <c r="D51" s="17" t="s">
        <v>61</v>
      </c>
      <c r="E51" s="5">
        <v>3</v>
      </c>
      <c r="F51" s="5"/>
      <c r="G51" s="5"/>
      <c r="H51" s="5"/>
      <c r="I51" s="5">
        <v>3</v>
      </c>
      <c r="J51" s="5"/>
      <c r="K51" s="5"/>
      <c r="L51" s="5"/>
      <c r="M51" s="5"/>
      <c r="N51" s="5"/>
      <c r="O51" s="5">
        <v>0</v>
      </c>
      <c r="P51" s="6">
        <v>0</v>
      </c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>
        <f t="shared" si="1"/>
        <v>0</v>
      </c>
      <c r="AD51" s="143">
        <f t="shared" si="2"/>
        <v>3</v>
      </c>
      <c r="AE51" s="144">
        <f t="shared" si="0"/>
        <v>1</v>
      </c>
    </row>
    <row r="52" spans="2:33" ht="60" x14ac:dyDescent="0.25">
      <c r="B52" s="206"/>
      <c r="C52" s="11" t="s">
        <v>30</v>
      </c>
      <c r="D52" s="18" t="s">
        <v>83</v>
      </c>
      <c r="E52" s="10">
        <v>210</v>
      </c>
      <c r="F52" s="10"/>
      <c r="G52" s="10"/>
      <c r="H52" s="10"/>
      <c r="I52" s="10"/>
      <c r="J52" s="10">
        <f>135-SUM(F52:I52)</f>
        <v>135</v>
      </c>
      <c r="K52" s="10">
        <f>208-SUM(F52:J52)</f>
        <v>73</v>
      </c>
      <c r="L52" s="10">
        <f>209-SUM(F52:K52)</f>
        <v>1</v>
      </c>
      <c r="M52" s="10"/>
      <c r="N52" s="10"/>
      <c r="O52" s="10">
        <v>0</v>
      </c>
      <c r="P52" s="9">
        <v>0</v>
      </c>
      <c r="Q52" s="9"/>
      <c r="R52" s="9"/>
      <c r="S52" s="9"/>
      <c r="T52" s="9"/>
      <c r="U52" s="9"/>
      <c r="V52" s="9"/>
      <c r="W52" s="9"/>
      <c r="X52" s="9"/>
      <c r="Y52" s="9"/>
      <c r="Z52" s="97"/>
      <c r="AA52" s="97"/>
      <c r="AB52" s="97"/>
      <c r="AC52" s="9">
        <f t="shared" si="1"/>
        <v>0</v>
      </c>
      <c r="AD52" s="167">
        <f t="shared" si="2"/>
        <v>209</v>
      </c>
      <c r="AE52" s="142">
        <f t="shared" si="0"/>
        <v>0.99523809523809526</v>
      </c>
    </row>
    <row r="53" spans="2:33" ht="72" customHeight="1" x14ac:dyDescent="0.25">
      <c r="B53" s="206"/>
      <c r="C53" s="12" t="s">
        <v>31</v>
      </c>
      <c r="D53" s="17" t="s">
        <v>84</v>
      </c>
      <c r="E53" s="5">
        <v>247</v>
      </c>
      <c r="F53" s="5"/>
      <c r="G53" s="5"/>
      <c r="H53" s="5"/>
      <c r="I53" s="5">
        <v>134</v>
      </c>
      <c r="J53" s="5">
        <f>211-SUM(F53:I53)</f>
        <v>77</v>
      </c>
      <c r="K53" s="5">
        <f>248-SUM(F53:J53)</f>
        <v>37</v>
      </c>
      <c r="L53" s="5"/>
      <c r="M53" s="5"/>
      <c r="N53" s="5"/>
      <c r="O53" s="5">
        <v>0</v>
      </c>
      <c r="P53" s="6">
        <v>0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>
        <f t="shared" si="1"/>
        <v>0</v>
      </c>
      <c r="AD53" s="143">
        <f t="shared" si="2"/>
        <v>248</v>
      </c>
      <c r="AE53" s="144">
        <f t="shared" si="0"/>
        <v>1.0040485829959513</v>
      </c>
    </row>
    <row r="54" spans="2:33" ht="90" customHeight="1" x14ac:dyDescent="0.25">
      <c r="B54" s="206"/>
      <c r="C54" s="11" t="s">
        <v>62</v>
      </c>
      <c r="D54" s="18" t="s">
        <v>63</v>
      </c>
      <c r="E54" s="10">
        <v>3</v>
      </c>
      <c r="F54" s="10"/>
      <c r="G54" s="10"/>
      <c r="H54" s="10"/>
      <c r="I54" s="10"/>
      <c r="J54" s="10"/>
      <c r="K54" s="10">
        <f>2-SUM(F54:J54)</f>
        <v>2</v>
      </c>
      <c r="L54" s="10">
        <f>3-SUM(F54:K54)</f>
        <v>1</v>
      </c>
      <c r="M54" s="10"/>
      <c r="N54" s="10"/>
      <c r="O54" s="10">
        <v>0</v>
      </c>
      <c r="P54" s="9">
        <v>0</v>
      </c>
      <c r="Q54" s="9"/>
      <c r="R54" s="9"/>
      <c r="S54" s="9"/>
      <c r="T54" s="9"/>
      <c r="U54" s="9"/>
      <c r="V54" s="9"/>
      <c r="W54" s="9"/>
      <c r="X54" s="9"/>
      <c r="Y54" s="9"/>
      <c r="Z54" s="97"/>
      <c r="AA54" s="97"/>
      <c r="AB54" s="97"/>
      <c r="AC54" s="9">
        <f t="shared" si="1"/>
        <v>0</v>
      </c>
      <c r="AD54" s="167">
        <f t="shared" si="2"/>
        <v>3</v>
      </c>
      <c r="AE54" s="142">
        <f t="shared" si="0"/>
        <v>1</v>
      </c>
    </row>
    <row r="55" spans="2:33" ht="60" x14ac:dyDescent="0.25">
      <c r="B55" s="206"/>
      <c r="C55" s="12" t="s">
        <v>64</v>
      </c>
      <c r="D55" s="17" t="s">
        <v>65</v>
      </c>
      <c r="E55" s="5">
        <v>1</v>
      </c>
      <c r="F55" s="5"/>
      <c r="G55" s="5"/>
      <c r="H55" s="5"/>
      <c r="I55" s="5"/>
      <c r="J55" s="5"/>
      <c r="K55" s="5"/>
      <c r="L55" s="5"/>
      <c r="M55" s="5"/>
      <c r="N55" s="5"/>
      <c r="O55" s="5">
        <v>1</v>
      </c>
      <c r="P55" s="6">
        <v>0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>
        <f t="shared" si="1"/>
        <v>0</v>
      </c>
      <c r="AD55" s="143">
        <f t="shared" si="2"/>
        <v>1</v>
      </c>
      <c r="AE55" s="144">
        <f t="shared" si="0"/>
        <v>1</v>
      </c>
    </row>
    <row r="56" spans="2:33" ht="105.75" thickBot="1" x14ac:dyDescent="0.3">
      <c r="B56" s="207"/>
      <c r="C56" s="64" t="s">
        <v>32</v>
      </c>
      <c r="D56" s="76" t="s">
        <v>66</v>
      </c>
      <c r="E56" s="46">
        <v>11000</v>
      </c>
      <c r="F56" s="46"/>
      <c r="G56" s="46"/>
      <c r="H56" s="46"/>
      <c r="I56" s="46"/>
      <c r="J56" s="46"/>
      <c r="K56" s="46"/>
      <c r="L56" s="46"/>
      <c r="M56" s="46"/>
      <c r="N56" s="46"/>
      <c r="O56" s="46">
        <v>0</v>
      </c>
      <c r="P56" s="47">
        <v>0</v>
      </c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>
        <f t="shared" si="1"/>
        <v>0</v>
      </c>
      <c r="AD56" s="170">
        <f t="shared" si="2"/>
        <v>0</v>
      </c>
      <c r="AE56" s="155">
        <f t="shared" si="0"/>
        <v>0</v>
      </c>
    </row>
    <row r="57" spans="2:33" x14ac:dyDescent="0.25">
      <c r="B57" s="13"/>
    </row>
    <row r="58" spans="2:33" x14ac:dyDescent="0.25">
      <c r="B58" s="189" t="s">
        <v>69</v>
      </c>
      <c r="C58" s="190"/>
      <c r="D58" s="190"/>
      <c r="E58" s="190"/>
      <c r="F58" s="190"/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</row>
    <row r="59" spans="2:33" x14ac:dyDescent="0.25">
      <c r="B59" s="190"/>
      <c r="C59" s="190"/>
      <c r="D59" s="190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0"/>
      <c r="AB59" s="190"/>
      <c r="AC59" s="190"/>
      <c r="AD59" s="190"/>
      <c r="AE59" s="190"/>
    </row>
    <row r="60" spans="2:33" ht="15.75" thickBot="1" x14ac:dyDescent="0.3">
      <c r="C60" s="60"/>
      <c r="D60" s="60"/>
      <c r="V60" s="61"/>
      <c r="W60" s="61"/>
      <c r="X60" s="61"/>
      <c r="Y60" s="61"/>
      <c r="Z60" s="61"/>
      <c r="AA60" s="61"/>
      <c r="AB60" s="61"/>
      <c r="AC60" s="61"/>
      <c r="AD60" s="61"/>
      <c r="AE60" s="61"/>
    </row>
    <row r="61" spans="2:33" ht="69" customHeight="1" thickBot="1" x14ac:dyDescent="0.3">
      <c r="B61" s="14" t="s">
        <v>33</v>
      </c>
      <c r="C61" s="15" t="s">
        <v>1</v>
      </c>
      <c r="D61" s="15" t="s">
        <v>2</v>
      </c>
      <c r="E61" s="26" t="s">
        <v>75</v>
      </c>
      <c r="F61" s="131">
        <v>2013</v>
      </c>
      <c r="G61" s="131">
        <v>2014</v>
      </c>
      <c r="H61" s="131">
        <v>2015</v>
      </c>
      <c r="I61" s="131">
        <v>2016</v>
      </c>
      <c r="J61" s="131">
        <v>2017</v>
      </c>
      <c r="K61" s="131">
        <v>2018</v>
      </c>
      <c r="L61" s="131">
        <v>2019</v>
      </c>
      <c r="M61" s="131">
        <v>2020</v>
      </c>
      <c r="N61" s="131">
        <v>2021</v>
      </c>
      <c r="O61" s="104">
        <v>2022</v>
      </c>
      <c r="P61" s="104">
        <v>2023</v>
      </c>
      <c r="Q61" s="172" t="s">
        <v>152</v>
      </c>
      <c r="R61" s="172" t="s">
        <v>153</v>
      </c>
      <c r="S61" s="172" t="s">
        <v>154</v>
      </c>
      <c r="T61" s="172" t="s">
        <v>155</v>
      </c>
      <c r="U61" s="172" t="s">
        <v>156</v>
      </c>
      <c r="V61" s="172" t="s">
        <v>157</v>
      </c>
      <c r="W61" s="172" t="s">
        <v>158</v>
      </c>
      <c r="X61" s="172" t="s">
        <v>159</v>
      </c>
      <c r="Y61" s="172" t="s">
        <v>160</v>
      </c>
      <c r="Z61" s="172" t="s">
        <v>161</v>
      </c>
      <c r="AA61" s="172" t="s">
        <v>162</v>
      </c>
      <c r="AB61" s="172" t="s">
        <v>163</v>
      </c>
      <c r="AC61" s="27" t="s">
        <v>164</v>
      </c>
      <c r="AD61" s="27" t="s">
        <v>166</v>
      </c>
      <c r="AE61" s="29" t="s">
        <v>165</v>
      </c>
    </row>
    <row r="62" spans="2:33" ht="64.5" customHeight="1" x14ac:dyDescent="0.25">
      <c r="B62" s="208" t="s">
        <v>35</v>
      </c>
      <c r="C62" s="30" t="s">
        <v>39</v>
      </c>
      <c r="D62" s="31" t="s">
        <v>49</v>
      </c>
      <c r="E62" s="77">
        <v>52506</v>
      </c>
      <c r="F62" s="77"/>
      <c r="G62" s="77"/>
      <c r="H62" s="77"/>
      <c r="I62" s="77"/>
      <c r="J62" s="77">
        <v>2483</v>
      </c>
      <c r="K62" s="77">
        <v>46584</v>
      </c>
      <c r="L62" s="77"/>
      <c r="M62" s="77">
        <v>2521</v>
      </c>
      <c r="N62" s="32">
        <v>918</v>
      </c>
      <c r="O62" s="32">
        <v>0</v>
      </c>
      <c r="P62" s="32">
        <v>0</v>
      </c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>
        <f>+SUM(Q62:S62)</f>
        <v>0</v>
      </c>
      <c r="AD62" s="134">
        <f>+F62+G62+H62+I62+J62+K62+L62+M62+N62+O62+AC62+P62</f>
        <v>52506</v>
      </c>
      <c r="AE62" s="135">
        <f t="shared" ref="AE62:AE78" si="3">AD62/E62</f>
        <v>1</v>
      </c>
      <c r="AG62" s="95"/>
    </row>
    <row r="63" spans="2:33" ht="60.75" customHeight="1" x14ac:dyDescent="0.25">
      <c r="B63" s="209"/>
      <c r="C63" s="8" t="s">
        <v>40</v>
      </c>
      <c r="D63" s="8" t="s">
        <v>86</v>
      </c>
      <c r="E63" s="16">
        <v>13</v>
      </c>
      <c r="F63" s="16"/>
      <c r="G63" s="16"/>
      <c r="H63" s="16"/>
      <c r="I63" s="16"/>
      <c r="J63" s="16">
        <v>3</v>
      </c>
      <c r="K63" s="16">
        <v>9</v>
      </c>
      <c r="L63" s="16"/>
      <c r="M63" s="16"/>
      <c r="N63" s="23">
        <v>1</v>
      </c>
      <c r="O63" s="23">
        <v>0</v>
      </c>
      <c r="P63" s="97">
        <v>0</v>
      </c>
      <c r="Q63" s="23"/>
      <c r="R63" s="23"/>
      <c r="S63" s="23"/>
      <c r="T63" s="23"/>
      <c r="U63" s="23"/>
      <c r="V63" s="23"/>
      <c r="W63" s="23"/>
      <c r="X63" s="23"/>
      <c r="Y63" s="23"/>
      <c r="Z63" s="97"/>
      <c r="AA63" s="97"/>
      <c r="AB63" s="97"/>
      <c r="AC63" s="97">
        <f t="shared" ref="AC63:AC78" si="4">+SUM(Q63:S63)</f>
        <v>0</v>
      </c>
      <c r="AD63" s="141">
        <f t="shared" ref="AD63:AD78" si="5">+F63+G63+H63+I63+J63+K63+L63+M63+N63+O63+AC63+P63</f>
        <v>13</v>
      </c>
      <c r="AE63" s="156">
        <f t="shared" si="3"/>
        <v>1</v>
      </c>
    </row>
    <row r="64" spans="2:33" ht="72" customHeight="1" x14ac:dyDescent="0.25">
      <c r="B64" s="209"/>
      <c r="C64" s="12" t="s">
        <v>41</v>
      </c>
      <c r="D64" s="17" t="s">
        <v>50</v>
      </c>
      <c r="E64" s="78">
        <v>1000</v>
      </c>
      <c r="F64" s="78"/>
      <c r="G64" s="78"/>
      <c r="H64" s="78"/>
      <c r="I64" s="78"/>
      <c r="J64" s="78"/>
      <c r="K64" s="78"/>
      <c r="L64" s="78">
        <v>1000</v>
      </c>
      <c r="M64" s="78"/>
      <c r="N64" s="6"/>
      <c r="O64" s="6">
        <v>0</v>
      </c>
      <c r="P64" s="6">
        <v>0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>
        <f t="shared" si="4"/>
        <v>0</v>
      </c>
      <c r="AD64" s="143">
        <f t="shared" si="5"/>
        <v>1000</v>
      </c>
      <c r="AE64" s="144">
        <f t="shared" si="3"/>
        <v>1</v>
      </c>
    </row>
    <row r="65" spans="2:31" ht="53.25" customHeight="1" thickBot="1" x14ac:dyDescent="0.3">
      <c r="B65" s="214"/>
      <c r="C65" s="157" t="s">
        <v>42</v>
      </c>
      <c r="D65" s="157" t="s">
        <v>51</v>
      </c>
      <c r="E65" s="158">
        <v>596</v>
      </c>
      <c r="F65" s="158"/>
      <c r="G65" s="158"/>
      <c r="H65" s="158"/>
      <c r="I65" s="158"/>
      <c r="J65" s="158"/>
      <c r="K65" s="158"/>
      <c r="L65" s="158">
        <v>596</v>
      </c>
      <c r="M65" s="158"/>
      <c r="N65" s="41"/>
      <c r="O65" s="41">
        <v>0</v>
      </c>
      <c r="P65" s="146">
        <v>0</v>
      </c>
      <c r="Q65" s="41"/>
      <c r="R65" s="41"/>
      <c r="S65" s="41"/>
      <c r="T65" s="41"/>
      <c r="U65" s="41"/>
      <c r="V65" s="41"/>
      <c r="W65" s="41"/>
      <c r="X65" s="41"/>
      <c r="Y65" s="41"/>
      <c r="Z65" s="146"/>
      <c r="AA65" s="146"/>
      <c r="AB65" s="146"/>
      <c r="AC65" s="146">
        <f t="shared" si="4"/>
        <v>0</v>
      </c>
      <c r="AD65" s="147">
        <f t="shared" si="5"/>
        <v>596</v>
      </c>
      <c r="AE65" s="159">
        <f t="shared" si="3"/>
        <v>1</v>
      </c>
    </row>
    <row r="66" spans="2:31" ht="90.75" customHeight="1" x14ac:dyDescent="0.25">
      <c r="B66" s="211" t="s">
        <v>34</v>
      </c>
      <c r="C66" s="30" t="s">
        <v>43</v>
      </c>
      <c r="D66" s="31" t="s">
        <v>53</v>
      </c>
      <c r="E66" s="77">
        <v>988</v>
      </c>
      <c r="F66" s="77"/>
      <c r="G66" s="77"/>
      <c r="H66" s="77"/>
      <c r="I66" s="77"/>
      <c r="J66" s="77"/>
      <c r="K66" s="77">
        <v>577</v>
      </c>
      <c r="L66" s="77">
        <v>219</v>
      </c>
      <c r="M66" s="77">
        <v>42</v>
      </c>
      <c r="N66" s="32">
        <v>15</v>
      </c>
      <c r="O66" s="32">
        <v>0</v>
      </c>
      <c r="P66" s="32">
        <v>31</v>
      </c>
      <c r="Q66" s="32">
        <v>28</v>
      </c>
      <c r="R66" s="32">
        <v>15</v>
      </c>
      <c r="S66" s="32">
        <v>0</v>
      </c>
      <c r="T66" s="32"/>
      <c r="U66" s="32"/>
      <c r="V66" s="32"/>
      <c r="W66" s="32"/>
      <c r="X66" s="32"/>
      <c r="Y66" s="32"/>
      <c r="Z66" s="32"/>
      <c r="AA66" s="32"/>
      <c r="AB66" s="32"/>
      <c r="AC66" s="32">
        <f t="shared" si="4"/>
        <v>43</v>
      </c>
      <c r="AD66" s="134">
        <f t="shared" si="5"/>
        <v>927</v>
      </c>
      <c r="AE66" s="135">
        <f t="shared" si="3"/>
        <v>0.93825910931174084</v>
      </c>
    </row>
    <row r="67" spans="2:31" ht="52.5" customHeight="1" x14ac:dyDescent="0.25">
      <c r="B67" s="212"/>
      <c r="C67" s="8" t="s">
        <v>98</v>
      </c>
      <c r="D67" s="8" t="s">
        <v>99</v>
      </c>
      <c r="E67" s="16">
        <v>8</v>
      </c>
      <c r="F67" s="16"/>
      <c r="G67" s="16"/>
      <c r="H67" s="16"/>
      <c r="I67" s="16"/>
      <c r="J67" s="16">
        <v>2</v>
      </c>
      <c r="K67" s="16">
        <v>2</v>
      </c>
      <c r="L67" s="16"/>
      <c r="M67" s="16"/>
      <c r="N67" s="23">
        <v>2</v>
      </c>
      <c r="O67" s="23">
        <v>2</v>
      </c>
      <c r="P67" s="97">
        <v>0</v>
      </c>
      <c r="Q67" s="23"/>
      <c r="R67" s="23"/>
      <c r="S67" s="23"/>
      <c r="T67" s="23"/>
      <c r="U67" s="23"/>
      <c r="V67" s="23"/>
      <c r="W67" s="23"/>
      <c r="X67" s="23"/>
      <c r="Y67" s="23"/>
      <c r="Z67" s="97"/>
      <c r="AA67" s="97"/>
      <c r="AB67" s="97"/>
      <c r="AC67" s="97">
        <f t="shared" si="4"/>
        <v>0</v>
      </c>
      <c r="AD67" s="141">
        <f t="shared" si="5"/>
        <v>8</v>
      </c>
      <c r="AE67" s="156">
        <f t="shared" si="3"/>
        <v>1</v>
      </c>
    </row>
    <row r="68" spans="2:31" ht="39" customHeight="1" x14ac:dyDescent="0.25">
      <c r="B68" s="212"/>
      <c r="C68" s="12" t="s">
        <v>87</v>
      </c>
      <c r="D68" s="17" t="s">
        <v>88</v>
      </c>
      <c r="E68" s="78">
        <v>2</v>
      </c>
      <c r="F68" s="78"/>
      <c r="G68" s="78"/>
      <c r="H68" s="78"/>
      <c r="I68" s="78"/>
      <c r="J68" s="78"/>
      <c r="K68" s="78"/>
      <c r="L68" s="78">
        <v>2</v>
      </c>
      <c r="M68" s="78"/>
      <c r="N68" s="6"/>
      <c r="O68" s="6">
        <v>0</v>
      </c>
      <c r="P68" s="6">
        <v>0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>
        <f t="shared" si="4"/>
        <v>0</v>
      </c>
      <c r="AD68" s="143">
        <f t="shared" si="5"/>
        <v>2</v>
      </c>
      <c r="AE68" s="144">
        <f t="shared" si="3"/>
        <v>1</v>
      </c>
    </row>
    <row r="69" spans="2:31" ht="35.25" customHeight="1" x14ac:dyDescent="0.25">
      <c r="B69" s="212"/>
      <c r="C69" s="8" t="s">
        <v>89</v>
      </c>
      <c r="D69" s="8" t="s">
        <v>52</v>
      </c>
      <c r="E69" s="16">
        <v>2</v>
      </c>
      <c r="F69" s="16"/>
      <c r="G69" s="16"/>
      <c r="H69" s="16"/>
      <c r="I69" s="16"/>
      <c r="J69" s="16">
        <v>1</v>
      </c>
      <c r="K69" s="16"/>
      <c r="L69" s="16">
        <v>1</v>
      </c>
      <c r="M69" s="16"/>
      <c r="N69" s="23"/>
      <c r="O69" s="23">
        <v>0</v>
      </c>
      <c r="P69" s="97">
        <v>0</v>
      </c>
      <c r="Q69" s="23"/>
      <c r="R69" s="23"/>
      <c r="S69" s="23"/>
      <c r="T69" s="23"/>
      <c r="U69" s="23"/>
      <c r="V69" s="23"/>
      <c r="W69" s="23"/>
      <c r="X69" s="23"/>
      <c r="Y69" s="23"/>
      <c r="Z69" s="97"/>
      <c r="AA69" s="97"/>
      <c r="AB69" s="97"/>
      <c r="AC69" s="97">
        <f t="shared" si="4"/>
        <v>0</v>
      </c>
      <c r="AD69" s="141">
        <f t="shared" si="5"/>
        <v>2</v>
      </c>
      <c r="AE69" s="156">
        <f t="shared" si="3"/>
        <v>1</v>
      </c>
    </row>
    <row r="70" spans="2:31" ht="68.25" customHeight="1" thickBot="1" x14ac:dyDescent="0.3">
      <c r="B70" s="225"/>
      <c r="C70" s="160" t="s">
        <v>44</v>
      </c>
      <c r="D70" s="161" t="s">
        <v>72</v>
      </c>
      <c r="E70" s="162">
        <v>1</v>
      </c>
      <c r="F70" s="162"/>
      <c r="G70" s="162"/>
      <c r="H70" s="162"/>
      <c r="I70" s="162">
        <v>1</v>
      </c>
      <c r="J70" s="162"/>
      <c r="K70" s="162"/>
      <c r="L70" s="162"/>
      <c r="M70" s="162"/>
      <c r="N70" s="130"/>
      <c r="O70" s="130">
        <v>0</v>
      </c>
      <c r="P70" s="130">
        <v>0</v>
      </c>
      <c r="Q70" s="130"/>
      <c r="R70" s="130"/>
      <c r="S70" s="130"/>
      <c r="T70" s="130"/>
      <c r="U70" s="130"/>
      <c r="V70" s="130"/>
      <c r="W70" s="130"/>
      <c r="X70" s="130"/>
      <c r="Y70" s="130"/>
      <c r="Z70" s="130"/>
      <c r="AA70" s="130"/>
      <c r="AB70" s="130"/>
      <c r="AC70" s="130">
        <f t="shared" si="4"/>
        <v>0</v>
      </c>
      <c r="AD70" s="138">
        <f t="shared" si="5"/>
        <v>1</v>
      </c>
      <c r="AE70" s="139">
        <f t="shared" si="3"/>
        <v>1</v>
      </c>
    </row>
    <row r="71" spans="2:31" ht="49.5" customHeight="1" x14ac:dyDescent="0.25">
      <c r="B71" s="208" t="s">
        <v>36</v>
      </c>
      <c r="C71" s="63" t="s">
        <v>45</v>
      </c>
      <c r="D71" s="63" t="s">
        <v>54</v>
      </c>
      <c r="E71" s="36">
        <v>26.1</v>
      </c>
      <c r="F71" s="36"/>
      <c r="G71" s="36"/>
      <c r="H71" s="36"/>
      <c r="I71" s="36"/>
      <c r="J71" s="36"/>
      <c r="K71" s="36"/>
      <c r="L71" s="36"/>
      <c r="M71" s="36"/>
      <c r="N71" s="42">
        <v>2.65</v>
      </c>
      <c r="O71" s="42">
        <v>11.39</v>
      </c>
      <c r="P71" s="152">
        <v>0</v>
      </c>
      <c r="Q71" s="42"/>
      <c r="R71" s="105"/>
      <c r="S71" s="42"/>
      <c r="T71" s="42"/>
      <c r="U71" s="42"/>
      <c r="V71" s="42"/>
      <c r="W71" s="42"/>
      <c r="X71" s="42"/>
      <c r="Y71" s="42"/>
      <c r="Z71" s="152"/>
      <c r="AA71" s="152"/>
      <c r="AB71" s="152"/>
      <c r="AC71" s="152">
        <f t="shared" si="4"/>
        <v>0</v>
      </c>
      <c r="AD71" s="153">
        <f t="shared" si="5"/>
        <v>14.040000000000001</v>
      </c>
      <c r="AE71" s="163">
        <f t="shared" si="3"/>
        <v>0.53793103448275859</v>
      </c>
    </row>
    <row r="72" spans="2:31" ht="82.5" customHeight="1" x14ac:dyDescent="0.25">
      <c r="B72" s="209"/>
      <c r="C72" s="12" t="s">
        <v>46</v>
      </c>
      <c r="D72" s="17" t="s">
        <v>55</v>
      </c>
      <c r="E72" s="78">
        <v>7852</v>
      </c>
      <c r="F72" s="78"/>
      <c r="G72" s="78">
        <v>798</v>
      </c>
      <c r="H72" s="78">
        <v>274</v>
      </c>
      <c r="I72" s="78">
        <v>920</v>
      </c>
      <c r="J72" s="78">
        <v>23</v>
      </c>
      <c r="K72" s="78">
        <v>60</v>
      </c>
      <c r="L72" s="78">
        <v>700</v>
      </c>
      <c r="M72" s="78">
        <v>275</v>
      </c>
      <c r="N72" s="6">
        <v>476</v>
      </c>
      <c r="O72" s="6">
        <v>347</v>
      </c>
      <c r="P72" s="6">
        <v>165</v>
      </c>
      <c r="Q72" s="6">
        <v>1</v>
      </c>
      <c r="R72" s="6">
        <v>0</v>
      </c>
      <c r="S72" s="6">
        <v>1</v>
      </c>
      <c r="T72" s="6"/>
      <c r="U72" s="6"/>
      <c r="V72" s="6"/>
      <c r="W72" s="6"/>
      <c r="X72" s="6"/>
      <c r="Y72" s="6"/>
      <c r="Z72" s="6"/>
      <c r="AA72" s="6"/>
      <c r="AB72" s="6"/>
      <c r="AC72" s="6">
        <f t="shared" si="4"/>
        <v>2</v>
      </c>
      <c r="AD72" s="143">
        <f t="shared" si="5"/>
        <v>4040</v>
      </c>
      <c r="AE72" s="144">
        <f t="shared" si="3"/>
        <v>0.51451859398879263</v>
      </c>
    </row>
    <row r="73" spans="2:31" ht="88.5" customHeight="1" thickBot="1" x14ac:dyDescent="0.3">
      <c r="B73" s="214"/>
      <c r="C73" s="83" t="s">
        <v>47</v>
      </c>
      <c r="D73" s="84" t="s">
        <v>100</v>
      </c>
      <c r="E73" s="85">
        <v>3</v>
      </c>
      <c r="F73" s="85"/>
      <c r="G73" s="85"/>
      <c r="H73" s="85"/>
      <c r="I73" s="85"/>
      <c r="J73" s="85"/>
      <c r="K73" s="85"/>
      <c r="L73" s="85"/>
      <c r="M73" s="85"/>
      <c r="N73" s="41"/>
      <c r="O73" s="41">
        <v>0</v>
      </c>
      <c r="P73" s="146">
        <v>0</v>
      </c>
      <c r="Q73" s="41"/>
      <c r="R73" s="41"/>
      <c r="S73" s="41"/>
      <c r="T73" s="41"/>
      <c r="U73" s="41"/>
      <c r="V73" s="41"/>
      <c r="W73" s="41"/>
      <c r="X73" s="41"/>
      <c r="Y73" s="41"/>
      <c r="Z73" s="146"/>
      <c r="AA73" s="146"/>
      <c r="AB73" s="146"/>
      <c r="AC73" s="146">
        <f t="shared" si="4"/>
        <v>0</v>
      </c>
      <c r="AD73" s="147">
        <f t="shared" si="5"/>
        <v>0</v>
      </c>
      <c r="AE73" s="159">
        <f t="shared" si="3"/>
        <v>0</v>
      </c>
    </row>
    <row r="74" spans="2:31" ht="80.25" customHeight="1" x14ac:dyDescent="0.25">
      <c r="B74" s="215" t="s">
        <v>37</v>
      </c>
      <c r="C74" s="30" t="s">
        <v>95</v>
      </c>
      <c r="D74" s="31" t="s">
        <v>94</v>
      </c>
      <c r="E74" s="77">
        <v>6</v>
      </c>
      <c r="F74" s="77"/>
      <c r="G74" s="77"/>
      <c r="H74" s="77">
        <v>1</v>
      </c>
      <c r="I74" s="77">
        <v>2</v>
      </c>
      <c r="J74" s="77">
        <v>1</v>
      </c>
      <c r="K74" s="77">
        <v>2</v>
      </c>
      <c r="L74" s="77"/>
      <c r="M74" s="77"/>
      <c r="N74" s="32"/>
      <c r="O74" s="32">
        <v>0</v>
      </c>
      <c r="P74" s="32">
        <v>0</v>
      </c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>
        <f t="shared" si="4"/>
        <v>0</v>
      </c>
      <c r="AD74" s="134">
        <f t="shared" si="5"/>
        <v>6</v>
      </c>
      <c r="AE74" s="135">
        <f t="shared" si="3"/>
        <v>1</v>
      </c>
    </row>
    <row r="75" spans="2:31" ht="144.75" customHeight="1" x14ac:dyDescent="0.25">
      <c r="B75" s="216"/>
      <c r="C75" s="62" t="s">
        <v>101</v>
      </c>
      <c r="D75" s="11" t="s">
        <v>104</v>
      </c>
      <c r="E75" s="9">
        <v>3</v>
      </c>
      <c r="F75" s="9"/>
      <c r="G75" s="9"/>
      <c r="H75" s="9">
        <v>1</v>
      </c>
      <c r="I75" s="9"/>
      <c r="J75" s="9"/>
      <c r="K75" s="9"/>
      <c r="L75" s="9"/>
      <c r="M75" s="9"/>
      <c r="N75" s="23"/>
      <c r="O75" s="23">
        <v>0</v>
      </c>
      <c r="P75" s="97">
        <v>0</v>
      </c>
      <c r="Q75" s="23"/>
      <c r="R75" s="23"/>
      <c r="S75" s="23"/>
      <c r="T75" s="23"/>
      <c r="U75" s="23"/>
      <c r="V75" s="23"/>
      <c r="W75" s="23"/>
      <c r="X75" s="23"/>
      <c r="Y75" s="23"/>
      <c r="Z75" s="97"/>
      <c r="AA75" s="97"/>
      <c r="AB75" s="97"/>
      <c r="AC75" s="97">
        <f t="shared" si="4"/>
        <v>0</v>
      </c>
      <c r="AD75" s="141">
        <f t="shared" si="5"/>
        <v>1</v>
      </c>
      <c r="AE75" s="156">
        <f t="shared" si="3"/>
        <v>0.33333333333333331</v>
      </c>
    </row>
    <row r="76" spans="2:31" ht="75.75" thickBot="1" x14ac:dyDescent="0.3">
      <c r="B76" s="226"/>
      <c r="C76" s="160" t="s">
        <v>93</v>
      </c>
      <c r="D76" s="161" t="s">
        <v>96</v>
      </c>
      <c r="E76" s="162">
        <v>4</v>
      </c>
      <c r="F76" s="162"/>
      <c r="G76" s="162"/>
      <c r="H76" s="162"/>
      <c r="I76" s="162"/>
      <c r="J76" s="162"/>
      <c r="K76" s="162">
        <v>1</v>
      </c>
      <c r="L76" s="162">
        <v>1</v>
      </c>
      <c r="M76" s="162">
        <v>1</v>
      </c>
      <c r="N76" s="130"/>
      <c r="O76" s="130">
        <v>0</v>
      </c>
      <c r="P76" s="130">
        <v>0</v>
      </c>
      <c r="Q76" s="130"/>
      <c r="R76" s="130"/>
      <c r="S76" s="130"/>
      <c r="T76" s="130"/>
      <c r="U76" s="130"/>
      <c r="V76" s="130"/>
      <c r="W76" s="130"/>
      <c r="X76" s="130"/>
      <c r="Y76" s="130"/>
      <c r="Z76" s="130"/>
      <c r="AA76" s="130"/>
      <c r="AB76" s="130"/>
      <c r="AC76" s="130">
        <f t="shared" si="4"/>
        <v>0</v>
      </c>
      <c r="AD76" s="138">
        <f t="shared" si="5"/>
        <v>3</v>
      </c>
      <c r="AE76" s="139">
        <f t="shared" si="3"/>
        <v>0.75</v>
      </c>
    </row>
    <row r="77" spans="2:31" ht="94.5" customHeight="1" x14ac:dyDescent="0.25">
      <c r="B77" s="208" t="s">
        <v>38</v>
      </c>
      <c r="C77" s="149" t="s">
        <v>90</v>
      </c>
      <c r="D77" s="164" t="s">
        <v>73</v>
      </c>
      <c r="E77" s="36">
        <v>10</v>
      </c>
      <c r="F77" s="36"/>
      <c r="G77" s="36"/>
      <c r="H77" s="36"/>
      <c r="I77" s="36"/>
      <c r="J77" s="36">
        <v>5</v>
      </c>
      <c r="K77" s="36">
        <v>4</v>
      </c>
      <c r="L77" s="36"/>
      <c r="M77" s="36"/>
      <c r="N77" s="42"/>
      <c r="O77" s="42">
        <v>0</v>
      </c>
      <c r="P77" s="152">
        <v>1</v>
      </c>
      <c r="Q77" s="42"/>
      <c r="R77" s="42"/>
      <c r="S77" s="42"/>
      <c r="T77" s="42"/>
      <c r="U77" s="42"/>
      <c r="V77" s="42"/>
      <c r="W77" s="42"/>
      <c r="X77" s="42"/>
      <c r="Y77" s="42"/>
      <c r="Z77" s="152"/>
      <c r="AA77" s="152"/>
      <c r="AB77" s="152"/>
      <c r="AC77" s="152">
        <f t="shared" si="4"/>
        <v>0</v>
      </c>
      <c r="AD77" s="153">
        <f t="shared" si="5"/>
        <v>10</v>
      </c>
      <c r="AE77" s="163">
        <f t="shared" si="3"/>
        <v>1</v>
      </c>
    </row>
    <row r="78" spans="2:31" ht="40.5" customHeight="1" thickBot="1" x14ac:dyDescent="0.3">
      <c r="B78" s="210"/>
      <c r="C78" s="48" t="s">
        <v>91</v>
      </c>
      <c r="D78" s="49" t="s">
        <v>92</v>
      </c>
      <c r="E78" s="50">
        <v>4</v>
      </c>
      <c r="F78" s="50"/>
      <c r="G78" s="50"/>
      <c r="H78" s="50"/>
      <c r="I78" s="50"/>
      <c r="J78" s="50"/>
      <c r="K78" s="50">
        <v>2</v>
      </c>
      <c r="L78" s="50"/>
      <c r="M78" s="50"/>
      <c r="N78" s="51"/>
      <c r="O78" s="51">
        <v>0</v>
      </c>
      <c r="P78" s="51">
        <v>2</v>
      </c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>
        <f t="shared" si="4"/>
        <v>0</v>
      </c>
      <c r="AD78" s="165">
        <f t="shared" si="5"/>
        <v>4</v>
      </c>
      <c r="AE78" s="166">
        <f t="shared" si="3"/>
        <v>1</v>
      </c>
    </row>
  </sheetData>
  <autoFilter ref="B32:AE32" xr:uid="{62AD7193-82A3-4052-9892-17370E13DFF9}"/>
  <mergeCells count="18">
    <mergeCell ref="B77:B78"/>
    <mergeCell ref="B27:J27"/>
    <mergeCell ref="B29:AE30"/>
    <mergeCell ref="B34:B35"/>
    <mergeCell ref="B37:B38"/>
    <mergeCell ref="B40:B47"/>
    <mergeCell ref="B48:B56"/>
    <mergeCell ref="B58:AE59"/>
    <mergeCell ref="B62:B65"/>
    <mergeCell ref="B66:B70"/>
    <mergeCell ref="B71:B73"/>
    <mergeCell ref="B74:B76"/>
    <mergeCell ref="B24:AE25"/>
    <mergeCell ref="B3:AE3"/>
    <mergeCell ref="B5:J5"/>
    <mergeCell ref="B7:J7"/>
    <mergeCell ref="B9:J9"/>
    <mergeCell ref="B21:J21"/>
  </mergeCells>
  <pageMargins left="0.9055118110236221" right="0.31496062992125984" top="1.3385826771653544" bottom="0.74803149606299213" header="0.31496062992125984" footer="0.31496062992125984"/>
  <pageSetup scale="23" orientation="landscape" horizontalDpi="300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48ECC-9EE7-4560-B048-A8F32F8E26D6}">
  <sheetPr>
    <pageSetUpPr fitToPage="1"/>
  </sheetPr>
  <dimension ref="B3:AG86"/>
  <sheetViews>
    <sheetView zoomScale="68" zoomScaleNormal="68" workbookViewId="0">
      <selection activeCell="B3" sqref="B3:AE3"/>
    </sheetView>
  </sheetViews>
  <sheetFormatPr baseColWidth="10" defaultColWidth="11.42578125" defaultRowHeight="15" outlineLevelCol="1" x14ac:dyDescent="0.25"/>
  <cols>
    <col min="1" max="1" width="3.42578125" style="22" customWidth="1"/>
    <col min="2" max="2" width="33.5703125" style="22" customWidth="1"/>
    <col min="3" max="3" width="35" style="19" customWidth="1"/>
    <col min="4" max="4" width="41.42578125" style="19" customWidth="1"/>
    <col min="5" max="14" width="16.140625" style="56" customWidth="1"/>
    <col min="15" max="16" width="16.7109375" style="56" customWidth="1"/>
    <col min="17" max="17" width="14.7109375" style="22" customWidth="1"/>
    <col min="18" max="19" width="15.140625" style="22" customWidth="1"/>
    <col min="20" max="22" width="15.140625" style="22" customWidth="1" outlineLevel="1"/>
    <col min="23" max="28" width="15.140625" style="22" hidden="1" customWidth="1" outlineLevel="1"/>
    <col min="29" max="29" width="15.5703125" style="22" customWidth="1"/>
    <col min="30" max="30" width="15.42578125" style="22" customWidth="1"/>
    <col min="31" max="31" width="17.42578125" style="22" customWidth="1"/>
    <col min="32" max="16384" width="11.42578125" style="22"/>
  </cols>
  <sheetData>
    <row r="3" spans="2:31" ht="30" customHeight="1" x14ac:dyDescent="0.25">
      <c r="B3" s="191" t="s">
        <v>102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3"/>
    </row>
    <row r="5" spans="2:31" ht="66" customHeight="1" x14ac:dyDescent="0.25">
      <c r="B5" s="194" t="s">
        <v>172</v>
      </c>
      <c r="C5" s="194"/>
      <c r="D5" s="194"/>
      <c r="E5" s="194"/>
      <c r="F5" s="194"/>
      <c r="G5" s="194"/>
      <c r="H5" s="194"/>
      <c r="I5" s="194"/>
      <c r="J5" s="194"/>
      <c r="K5" s="19"/>
      <c r="L5" s="19"/>
      <c r="M5" s="19"/>
      <c r="N5" s="19"/>
      <c r="O5" s="19"/>
      <c r="P5" s="19"/>
    </row>
    <row r="7" spans="2:31" ht="15" customHeight="1" x14ac:dyDescent="0.25">
      <c r="B7" s="195" t="s">
        <v>147</v>
      </c>
      <c r="C7" s="196"/>
      <c r="D7" s="196"/>
      <c r="E7" s="196"/>
      <c r="F7" s="196"/>
      <c r="G7" s="196"/>
      <c r="H7" s="196"/>
      <c r="I7" s="196"/>
      <c r="J7" s="196"/>
      <c r="K7" s="25"/>
      <c r="L7" s="25"/>
      <c r="M7" s="25"/>
      <c r="N7" s="25"/>
      <c r="O7" s="25"/>
      <c r="P7" s="25"/>
    </row>
    <row r="9" spans="2:31" ht="60.75" customHeight="1" x14ac:dyDescent="0.25">
      <c r="B9" s="194" t="s">
        <v>105</v>
      </c>
      <c r="C9" s="194"/>
      <c r="D9" s="194"/>
      <c r="E9" s="194"/>
      <c r="F9" s="194"/>
      <c r="G9" s="194"/>
      <c r="H9" s="194"/>
      <c r="I9" s="194"/>
      <c r="J9" s="194"/>
      <c r="K9" s="19"/>
      <c r="L9" s="19"/>
      <c r="M9" s="19"/>
      <c r="N9" s="19"/>
      <c r="O9" s="19"/>
      <c r="P9" s="19"/>
    </row>
    <row r="11" spans="2:31" x14ac:dyDescent="0.25">
      <c r="B11" s="96" t="s">
        <v>70</v>
      </c>
      <c r="C11" s="24" t="s">
        <v>71</v>
      </c>
    </row>
    <row r="12" spans="2:31" x14ac:dyDescent="0.25">
      <c r="B12" s="57">
        <v>2016</v>
      </c>
      <c r="C12" s="58">
        <v>0.52800000000000002</v>
      </c>
    </row>
    <row r="13" spans="2:31" x14ac:dyDescent="0.25">
      <c r="B13" s="57">
        <v>2017</v>
      </c>
      <c r="C13" s="58">
        <v>0.67</v>
      </c>
    </row>
    <row r="14" spans="2:31" x14ac:dyDescent="0.25">
      <c r="B14" s="57">
        <v>2018</v>
      </c>
      <c r="C14" s="58">
        <v>0.76</v>
      </c>
    </row>
    <row r="15" spans="2:31" x14ac:dyDescent="0.25">
      <c r="B15" s="57">
        <v>2019</v>
      </c>
      <c r="C15" s="58">
        <v>0.81200000000000006</v>
      </c>
    </row>
    <row r="16" spans="2:31" x14ac:dyDescent="0.25">
      <c r="B16" s="57">
        <v>2020</v>
      </c>
      <c r="C16" s="58">
        <v>0.84299999999999997</v>
      </c>
    </row>
    <row r="17" spans="2:31" x14ac:dyDescent="0.25">
      <c r="B17" s="57">
        <v>2021</v>
      </c>
      <c r="C17" s="59">
        <v>0.86599999999999999</v>
      </c>
    </row>
    <row r="18" spans="2:31" x14ac:dyDescent="0.25">
      <c r="B18" s="57">
        <v>2022</v>
      </c>
      <c r="C18" s="59">
        <v>0.89600000000000002</v>
      </c>
    </row>
    <row r="19" spans="2:31" x14ac:dyDescent="0.25">
      <c r="B19" s="57">
        <v>2023</v>
      </c>
      <c r="C19" s="59">
        <v>0.90800000000000003</v>
      </c>
    </row>
    <row r="20" spans="2:31" x14ac:dyDescent="0.25">
      <c r="B20" s="100">
        <v>45382</v>
      </c>
      <c r="C20" s="59">
        <v>0.91100000000000003</v>
      </c>
    </row>
    <row r="21" spans="2:31" x14ac:dyDescent="0.25">
      <c r="B21" s="171">
        <v>45473</v>
      </c>
      <c r="C21" s="174" t="s">
        <v>173</v>
      </c>
    </row>
    <row r="22" spans="2:31" ht="15" customHeight="1" x14ac:dyDescent="0.25">
      <c r="B22" s="197"/>
      <c r="C22" s="197"/>
      <c r="D22" s="197"/>
      <c r="E22" s="197"/>
      <c r="F22" s="197"/>
      <c r="G22" s="197"/>
      <c r="H22" s="197"/>
      <c r="I22" s="197"/>
      <c r="J22" s="197"/>
      <c r="K22" s="19"/>
      <c r="L22" s="19"/>
      <c r="M22" s="19"/>
      <c r="N22" s="19"/>
      <c r="O22" s="19"/>
      <c r="P22" s="19"/>
    </row>
    <row r="23" spans="2:31" x14ac:dyDescent="0.25">
      <c r="B23" s="175" t="s">
        <v>174</v>
      </c>
    </row>
    <row r="25" spans="2:31" x14ac:dyDescent="0.25">
      <c r="B25" s="189" t="s">
        <v>143</v>
      </c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</row>
    <row r="26" spans="2:31" x14ac:dyDescent="0.25"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</row>
    <row r="28" spans="2:31" ht="27.75" customHeight="1" x14ac:dyDescent="0.25">
      <c r="B28" s="194" t="s">
        <v>175</v>
      </c>
      <c r="C28" s="194"/>
      <c r="D28" s="194"/>
      <c r="E28" s="194"/>
      <c r="F28" s="194"/>
      <c r="G28" s="194"/>
      <c r="H28" s="194"/>
      <c r="I28" s="194"/>
      <c r="J28" s="194"/>
      <c r="K28" s="19"/>
      <c r="L28" s="19"/>
      <c r="M28" s="19"/>
      <c r="N28" s="19"/>
      <c r="O28" s="19"/>
      <c r="P28" s="19"/>
    </row>
    <row r="29" spans="2:31" ht="15" customHeight="1" x14ac:dyDescent="0.25">
      <c r="B29" s="25"/>
      <c r="C29" s="25"/>
      <c r="D29" s="25"/>
      <c r="E29" s="25"/>
      <c r="F29" s="25"/>
      <c r="G29" s="25"/>
      <c r="H29" s="25"/>
      <c r="I29" s="25"/>
      <c r="J29" s="25"/>
    </row>
    <row r="30" spans="2:31" x14ac:dyDescent="0.25">
      <c r="B30" s="189" t="s">
        <v>150</v>
      </c>
      <c r="C30" s="190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</row>
    <row r="31" spans="2:31" x14ac:dyDescent="0.25">
      <c r="B31" s="190"/>
      <c r="C31" s="190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</row>
    <row r="32" spans="2:31" ht="15.75" thickBot="1" x14ac:dyDescent="0.3"/>
    <row r="33" spans="2:31" ht="72" customHeight="1" thickBot="1" x14ac:dyDescent="0.3">
      <c r="B33" s="14" t="s">
        <v>0</v>
      </c>
      <c r="C33" s="15" t="s">
        <v>1</v>
      </c>
      <c r="D33" s="15" t="s">
        <v>2</v>
      </c>
      <c r="E33" s="26" t="s">
        <v>75</v>
      </c>
      <c r="F33" s="131">
        <v>2013</v>
      </c>
      <c r="G33" s="131">
        <v>2014</v>
      </c>
      <c r="H33" s="131">
        <v>2015</v>
      </c>
      <c r="I33" s="131">
        <v>2016</v>
      </c>
      <c r="J33" s="131">
        <v>2017</v>
      </c>
      <c r="K33" s="131">
        <v>2018</v>
      </c>
      <c r="L33" s="131">
        <v>2019</v>
      </c>
      <c r="M33" s="131">
        <v>2020</v>
      </c>
      <c r="N33" s="131">
        <v>2021</v>
      </c>
      <c r="O33" s="104">
        <v>2022</v>
      </c>
      <c r="P33" s="104">
        <v>2023</v>
      </c>
      <c r="Q33" s="172">
        <v>45292</v>
      </c>
      <c r="R33" s="172">
        <v>45323</v>
      </c>
      <c r="S33" s="172">
        <v>45352</v>
      </c>
      <c r="T33" s="172">
        <v>45383</v>
      </c>
      <c r="U33" s="172">
        <v>45413</v>
      </c>
      <c r="V33" s="172">
        <v>45444</v>
      </c>
      <c r="W33" s="172">
        <v>45474</v>
      </c>
      <c r="X33" s="172">
        <v>45505</v>
      </c>
      <c r="Y33" s="172">
        <v>45536</v>
      </c>
      <c r="Z33" s="172">
        <v>45566</v>
      </c>
      <c r="AA33" s="172">
        <v>45597</v>
      </c>
      <c r="AB33" s="172">
        <v>45627</v>
      </c>
      <c r="AC33" s="172" t="s">
        <v>176</v>
      </c>
      <c r="AD33" s="172" t="s">
        <v>170</v>
      </c>
      <c r="AE33" s="172" t="s">
        <v>171</v>
      </c>
    </row>
    <row r="34" spans="2:31" ht="45.75" thickBot="1" x14ac:dyDescent="0.3">
      <c r="B34" s="71" t="s">
        <v>3</v>
      </c>
      <c r="C34" s="66" t="s">
        <v>4</v>
      </c>
      <c r="D34" s="66" t="s">
        <v>97</v>
      </c>
      <c r="E34" s="67">
        <v>43903</v>
      </c>
      <c r="F34" s="67">
        <v>3700</v>
      </c>
      <c r="G34" s="67">
        <v>2874</v>
      </c>
      <c r="H34" s="67">
        <v>4005</v>
      </c>
      <c r="I34" s="67">
        <v>7293</v>
      </c>
      <c r="J34" s="67">
        <v>4586</v>
      </c>
      <c r="K34" s="67">
        <v>7395</v>
      </c>
      <c r="L34" s="67">
        <v>2296</v>
      </c>
      <c r="M34" s="67">
        <v>2708</v>
      </c>
      <c r="N34" s="67">
        <v>1313</v>
      </c>
      <c r="O34" s="67">
        <v>1611</v>
      </c>
      <c r="P34" s="68">
        <v>1160</v>
      </c>
      <c r="Q34" s="68">
        <v>79</v>
      </c>
      <c r="R34" s="68">
        <v>21</v>
      </c>
      <c r="S34" s="68">
        <v>108</v>
      </c>
      <c r="T34" s="68">
        <v>3</v>
      </c>
      <c r="U34" s="68">
        <v>2</v>
      </c>
      <c r="V34" s="68">
        <v>40</v>
      </c>
      <c r="W34" s="68"/>
      <c r="X34" s="68"/>
      <c r="Y34" s="68"/>
      <c r="Z34" s="68"/>
      <c r="AA34" s="68"/>
      <c r="AB34" s="68"/>
      <c r="AC34" s="132">
        <f>+SUM(Q34:V34)</f>
        <v>253</v>
      </c>
      <c r="AD34" s="132">
        <f>+AC34+O34+N34+M34+L34+K34+J34+I34+H34+G34+P34+F34</f>
        <v>39194</v>
      </c>
      <c r="AE34" s="133">
        <f t="shared" ref="AE34:AE57" si="0">AD34/E34</f>
        <v>0.89274081497847524</v>
      </c>
    </row>
    <row r="35" spans="2:31" ht="45" x14ac:dyDescent="0.25">
      <c r="B35" s="200" t="s">
        <v>5</v>
      </c>
      <c r="C35" s="43" t="s">
        <v>6</v>
      </c>
      <c r="D35" s="43" t="s">
        <v>77</v>
      </c>
      <c r="E35" s="44">
        <v>130</v>
      </c>
      <c r="F35" s="44"/>
      <c r="G35" s="44">
        <v>12</v>
      </c>
      <c r="H35" s="44">
        <v>8</v>
      </c>
      <c r="I35" s="44">
        <v>26</v>
      </c>
      <c r="J35" s="44">
        <f>78-SUM(F35:I35)</f>
        <v>32</v>
      </c>
      <c r="K35" s="44">
        <f>97-SUM(F35:J35)</f>
        <v>19</v>
      </c>
      <c r="L35" s="44">
        <f>107-SUM(F35:K35)</f>
        <v>10</v>
      </c>
      <c r="M35" s="44">
        <f>112-SUM(F35:L35)</f>
        <v>5</v>
      </c>
      <c r="N35" s="44">
        <v>4</v>
      </c>
      <c r="O35" s="44">
        <v>2</v>
      </c>
      <c r="P35" s="32">
        <v>3</v>
      </c>
      <c r="Q35" s="32">
        <v>0</v>
      </c>
      <c r="R35" s="32">
        <v>0</v>
      </c>
      <c r="S35" s="32">
        <v>0</v>
      </c>
      <c r="T35" s="32">
        <v>0</v>
      </c>
      <c r="U35" s="32">
        <v>0</v>
      </c>
      <c r="V35" s="32">
        <v>0</v>
      </c>
      <c r="W35" s="32"/>
      <c r="X35" s="32"/>
      <c r="Y35" s="32"/>
      <c r="Z35" s="32"/>
      <c r="AA35" s="32"/>
      <c r="AB35" s="32"/>
      <c r="AC35" s="134">
        <f t="shared" ref="AC35:AC57" si="1">+SUM(Q35:V35)</f>
        <v>0</v>
      </c>
      <c r="AD35" s="134">
        <f t="shared" ref="AD35:AD57" si="2">+AC35+O35+N35+M35+L35+K35+J35+I35+H35+G35+P35+F35</f>
        <v>121</v>
      </c>
      <c r="AE35" s="135">
        <f t="shared" si="0"/>
        <v>0.93076923076923079</v>
      </c>
    </row>
    <row r="36" spans="2:31" ht="45.75" thickBot="1" x14ac:dyDescent="0.3">
      <c r="B36" s="221"/>
      <c r="C36" s="136" t="s">
        <v>7</v>
      </c>
      <c r="D36" s="136" t="s">
        <v>8</v>
      </c>
      <c r="E36" s="137">
        <v>99</v>
      </c>
      <c r="F36" s="137"/>
      <c r="G36" s="137">
        <v>13</v>
      </c>
      <c r="H36" s="137">
        <v>11</v>
      </c>
      <c r="I36" s="137">
        <v>21</v>
      </c>
      <c r="J36" s="137">
        <f>65-SUM(F36:I36)</f>
        <v>20</v>
      </c>
      <c r="K36" s="137">
        <f>83-SUM(F36:J36)</f>
        <v>18</v>
      </c>
      <c r="L36" s="137">
        <f>88-SUM(F36:K36)</f>
        <v>5</v>
      </c>
      <c r="M36" s="137">
        <f>93-SUM(F36:L36)</f>
        <v>5</v>
      </c>
      <c r="N36" s="137">
        <v>2</v>
      </c>
      <c r="O36" s="137">
        <v>2</v>
      </c>
      <c r="P36" s="130">
        <v>0</v>
      </c>
      <c r="Q36" s="130">
        <v>0</v>
      </c>
      <c r="R36" s="130">
        <v>0</v>
      </c>
      <c r="S36" s="130">
        <v>0</v>
      </c>
      <c r="T36" s="130">
        <v>0</v>
      </c>
      <c r="U36" s="130">
        <v>0</v>
      </c>
      <c r="V36" s="130">
        <v>0</v>
      </c>
      <c r="W36" s="130"/>
      <c r="X36" s="130"/>
      <c r="Y36" s="130"/>
      <c r="Z36" s="130"/>
      <c r="AA36" s="130"/>
      <c r="AB36" s="130"/>
      <c r="AC36" s="138">
        <f t="shared" si="1"/>
        <v>0</v>
      </c>
      <c r="AD36" s="138">
        <f t="shared" si="2"/>
        <v>97</v>
      </c>
      <c r="AE36" s="139">
        <f t="shared" si="0"/>
        <v>0.97979797979797978</v>
      </c>
    </row>
    <row r="37" spans="2:31" ht="59.25" customHeight="1" thickBot="1" x14ac:dyDescent="0.3">
      <c r="B37" s="71" t="s">
        <v>9</v>
      </c>
      <c r="C37" s="66" t="s">
        <v>10</v>
      </c>
      <c r="D37" s="66" t="s">
        <v>76</v>
      </c>
      <c r="E37" s="67">
        <v>40</v>
      </c>
      <c r="F37" s="67">
        <v>1</v>
      </c>
      <c r="G37" s="67">
        <v>3</v>
      </c>
      <c r="H37" s="67">
        <v>3</v>
      </c>
      <c r="I37" s="67">
        <v>8</v>
      </c>
      <c r="J37" s="67"/>
      <c r="K37" s="67">
        <f>20-SUM(F37:J37)</f>
        <v>5</v>
      </c>
      <c r="L37" s="67">
        <f>24-SUM(F37:K37)</f>
        <v>4</v>
      </c>
      <c r="M37" s="67">
        <f>28-SUM(F37:L37)</f>
        <v>4</v>
      </c>
      <c r="N37" s="67">
        <v>1</v>
      </c>
      <c r="O37" s="67">
        <v>4</v>
      </c>
      <c r="P37" s="68">
        <v>1</v>
      </c>
      <c r="Q37" s="68">
        <v>0</v>
      </c>
      <c r="R37" s="68">
        <v>0</v>
      </c>
      <c r="S37" s="68">
        <v>0</v>
      </c>
      <c r="T37" s="68">
        <v>0</v>
      </c>
      <c r="U37" s="68">
        <v>0</v>
      </c>
      <c r="V37" s="68">
        <v>0</v>
      </c>
      <c r="W37" s="68"/>
      <c r="X37" s="68"/>
      <c r="Y37" s="68"/>
      <c r="Z37" s="68"/>
      <c r="AA37" s="68"/>
      <c r="AB37" s="68"/>
      <c r="AC37" s="132">
        <f t="shared" si="1"/>
        <v>0</v>
      </c>
      <c r="AD37" s="132">
        <f t="shared" si="2"/>
        <v>34</v>
      </c>
      <c r="AE37" s="140">
        <f t="shared" si="0"/>
        <v>0.85</v>
      </c>
    </row>
    <row r="38" spans="2:31" ht="45" x14ac:dyDescent="0.25">
      <c r="B38" s="202" t="s">
        <v>11</v>
      </c>
      <c r="C38" s="43" t="s">
        <v>12</v>
      </c>
      <c r="D38" s="43" t="s">
        <v>13</v>
      </c>
      <c r="E38" s="44">
        <v>388</v>
      </c>
      <c r="F38" s="44">
        <v>10</v>
      </c>
      <c r="G38" s="44">
        <v>88</v>
      </c>
      <c r="H38" s="44">
        <v>179</v>
      </c>
      <c r="I38" s="44">
        <v>92</v>
      </c>
      <c r="J38" s="44">
        <v>7</v>
      </c>
      <c r="K38" s="44">
        <v>1</v>
      </c>
      <c r="L38" s="44">
        <v>2</v>
      </c>
      <c r="M38" s="44">
        <v>7</v>
      </c>
      <c r="N38" s="44">
        <v>0</v>
      </c>
      <c r="O38" s="44">
        <v>0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32">
        <v>0</v>
      </c>
      <c r="V38" s="32">
        <v>0</v>
      </c>
      <c r="W38" s="32"/>
      <c r="X38" s="32"/>
      <c r="Y38" s="32"/>
      <c r="Z38" s="32"/>
      <c r="AA38" s="32"/>
      <c r="AB38" s="32"/>
      <c r="AC38" s="134">
        <f t="shared" si="1"/>
        <v>0</v>
      </c>
      <c r="AD38" s="134">
        <f t="shared" si="2"/>
        <v>386</v>
      </c>
      <c r="AE38" s="135">
        <f t="shared" si="0"/>
        <v>0.99484536082474229</v>
      </c>
    </row>
    <row r="39" spans="2:31" ht="60.75" thickBot="1" x14ac:dyDescent="0.3">
      <c r="B39" s="222"/>
      <c r="C39" s="136" t="s">
        <v>14</v>
      </c>
      <c r="D39" s="136" t="s">
        <v>48</v>
      </c>
      <c r="E39" s="137">
        <v>5</v>
      </c>
      <c r="F39" s="137"/>
      <c r="G39" s="137"/>
      <c r="H39" s="137">
        <v>5</v>
      </c>
      <c r="I39" s="137"/>
      <c r="J39" s="137"/>
      <c r="K39" s="137"/>
      <c r="L39" s="137"/>
      <c r="M39" s="137"/>
      <c r="N39" s="137"/>
      <c r="O39" s="137">
        <v>0</v>
      </c>
      <c r="P39" s="130">
        <v>0</v>
      </c>
      <c r="Q39" s="130">
        <v>0</v>
      </c>
      <c r="R39" s="130">
        <v>0</v>
      </c>
      <c r="S39" s="130">
        <v>0</v>
      </c>
      <c r="T39" s="130">
        <v>0</v>
      </c>
      <c r="U39" s="130">
        <v>0</v>
      </c>
      <c r="V39" s="130">
        <v>0</v>
      </c>
      <c r="W39" s="130"/>
      <c r="X39" s="130"/>
      <c r="Y39" s="130"/>
      <c r="Z39" s="130"/>
      <c r="AA39" s="130"/>
      <c r="AB39" s="130"/>
      <c r="AC39" s="138">
        <f t="shared" si="1"/>
        <v>0</v>
      </c>
      <c r="AD39" s="138">
        <f t="shared" si="2"/>
        <v>5</v>
      </c>
      <c r="AE39" s="139">
        <f t="shared" si="0"/>
        <v>1</v>
      </c>
    </row>
    <row r="40" spans="2:31" ht="30.75" thickBot="1" x14ac:dyDescent="0.3">
      <c r="B40" s="71" t="s">
        <v>15</v>
      </c>
      <c r="C40" s="66" t="s">
        <v>16</v>
      </c>
      <c r="D40" s="66" t="s">
        <v>78</v>
      </c>
      <c r="E40" s="67">
        <v>255</v>
      </c>
      <c r="F40" s="67"/>
      <c r="G40" s="67">
        <v>4</v>
      </c>
      <c r="H40" s="67">
        <v>42</v>
      </c>
      <c r="I40" s="67">
        <v>42</v>
      </c>
      <c r="J40" s="67">
        <f>115-SUM(F40:I40)</f>
        <v>27</v>
      </c>
      <c r="K40" s="67">
        <f>145-SUM(F40:J40)</f>
        <v>30</v>
      </c>
      <c r="L40" s="67">
        <f>197-SUM(F40:K40)</f>
        <v>52</v>
      </c>
      <c r="M40" s="67">
        <f>220-SUM(F40:L40)</f>
        <v>23</v>
      </c>
      <c r="N40" s="67">
        <v>14</v>
      </c>
      <c r="O40" s="67">
        <v>4</v>
      </c>
      <c r="P40" s="68">
        <v>4</v>
      </c>
      <c r="Q40" s="68">
        <v>0</v>
      </c>
      <c r="R40" s="68">
        <v>0</v>
      </c>
      <c r="S40" s="68">
        <v>0</v>
      </c>
      <c r="T40" s="68">
        <v>0</v>
      </c>
      <c r="U40" s="68">
        <v>0</v>
      </c>
      <c r="V40" s="68">
        <v>0</v>
      </c>
      <c r="W40" s="68"/>
      <c r="X40" s="68"/>
      <c r="Y40" s="68"/>
      <c r="Z40" s="68"/>
      <c r="AA40" s="68"/>
      <c r="AB40" s="68"/>
      <c r="AC40" s="132">
        <f t="shared" si="1"/>
        <v>0</v>
      </c>
      <c r="AD40" s="132">
        <f t="shared" si="2"/>
        <v>242</v>
      </c>
      <c r="AE40" s="140">
        <f t="shared" si="0"/>
        <v>0.94901960784313721</v>
      </c>
    </row>
    <row r="41" spans="2:31" ht="90" x14ac:dyDescent="0.25">
      <c r="B41" s="218" t="s">
        <v>17</v>
      </c>
      <c r="C41" s="43" t="s">
        <v>18</v>
      </c>
      <c r="D41" s="43" t="s">
        <v>19</v>
      </c>
      <c r="E41" s="44">
        <v>137</v>
      </c>
      <c r="F41" s="44">
        <v>71</v>
      </c>
      <c r="G41" s="44">
        <v>66</v>
      </c>
      <c r="H41" s="44"/>
      <c r="I41" s="44"/>
      <c r="J41" s="44"/>
      <c r="K41" s="44"/>
      <c r="L41" s="44"/>
      <c r="M41" s="44"/>
      <c r="N41" s="44"/>
      <c r="O41" s="44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0</v>
      </c>
      <c r="V41" s="32">
        <v>0</v>
      </c>
      <c r="W41" s="32"/>
      <c r="X41" s="32"/>
      <c r="Y41" s="32"/>
      <c r="Z41" s="32"/>
      <c r="AA41" s="32"/>
      <c r="AB41" s="32"/>
      <c r="AC41" s="134">
        <f t="shared" si="1"/>
        <v>0</v>
      </c>
      <c r="AD41" s="134">
        <f t="shared" si="2"/>
        <v>137</v>
      </c>
      <c r="AE41" s="135">
        <f t="shared" si="0"/>
        <v>1</v>
      </c>
    </row>
    <row r="42" spans="2:31" ht="60" x14ac:dyDescent="0.25">
      <c r="B42" s="219"/>
      <c r="C42" s="11" t="s">
        <v>20</v>
      </c>
      <c r="D42" s="11" t="s">
        <v>21</v>
      </c>
      <c r="E42" s="10">
        <v>253</v>
      </c>
      <c r="F42" s="10">
        <v>253</v>
      </c>
      <c r="G42" s="10"/>
      <c r="H42" s="10"/>
      <c r="I42" s="10"/>
      <c r="J42" s="10"/>
      <c r="K42" s="10"/>
      <c r="L42" s="10"/>
      <c r="M42" s="10"/>
      <c r="N42" s="10"/>
      <c r="O42" s="10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/>
      <c r="X42" s="9"/>
      <c r="Y42" s="9"/>
      <c r="Z42" s="97"/>
      <c r="AA42" s="97"/>
      <c r="AB42" s="97"/>
      <c r="AC42" s="167">
        <f t="shared" si="1"/>
        <v>0</v>
      </c>
      <c r="AD42" s="167">
        <f t="shared" si="2"/>
        <v>253</v>
      </c>
      <c r="AE42" s="142">
        <f t="shared" si="0"/>
        <v>1</v>
      </c>
    </row>
    <row r="43" spans="2:31" ht="45" x14ac:dyDescent="0.25">
      <c r="B43" s="219"/>
      <c r="C43" s="4" t="s">
        <v>22</v>
      </c>
      <c r="D43" s="4" t="s">
        <v>23</v>
      </c>
      <c r="E43" s="5">
        <v>4</v>
      </c>
      <c r="F43" s="5"/>
      <c r="G43" s="5"/>
      <c r="H43" s="5">
        <v>3</v>
      </c>
      <c r="I43" s="5"/>
      <c r="J43" s="5"/>
      <c r="K43" s="5">
        <v>1</v>
      </c>
      <c r="L43" s="5"/>
      <c r="M43" s="5"/>
      <c r="N43" s="5"/>
      <c r="O43" s="5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/>
      <c r="X43" s="6"/>
      <c r="Y43" s="6"/>
      <c r="Z43" s="6"/>
      <c r="AA43" s="6"/>
      <c r="AB43" s="6"/>
      <c r="AC43" s="143">
        <f t="shared" si="1"/>
        <v>0</v>
      </c>
      <c r="AD43" s="143">
        <f t="shared" si="2"/>
        <v>4</v>
      </c>
      <c r="AE43" s="144">
        <f t="shared" si="0"/>
        <v>1</v>
      </c>
    </row>
    <row r="44" spans="2:31" ht="114" customHeight="1" x14ac:dyDescent="0.25">
      <c r="B44" s="219"/>
      <c r="C44" s="11" t="s">
        <v>24</v>
      </c>
      <c r="D44" s="11" t="s">
        <v>25</v>
      </c>
      <c r="E44" s="10">
        <v>87</v>
      </c>
      <c r="F44" s="10"/>
      <c r="G44" s="10"/>
      <c r="H44" s="10">
        <v>15</v>
      </c>
      <c r="I44" s="10">
        <v>35</v>
      </c>
      <c r="J44" s="10">
        <v>24</v>
      </c>
      <c r="K44" s="10">
        <v>10</v>
      </c>
      <c r="L44" s="10"/>
      <c r="M44" s="10"/>
      <c r="N44" s="10">
        <v>1</v>
      </c>
      <c r="O44" s="10">
        <v>2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/>
      <c r="X44" s="9"/>
      <c r="Y44" s="9"/>
      <c r="Z44" s="97"/>
      <c r="AA44" s="97"/>
      <c r="AB44" s="97"/>
      <c r="AC44" s="167">
        <f t="shared" si="1"/>
        <v>0</v>
      </c>
      <c r="AD44" s="167">
        <f t="shared" si="2"/>
        <v>87</v>
      </c>
      <c r="AE44" s="142">
        <f t="shared" si="0"/>
        <v>1</v>
      </c>
    </row>
    <row r="45" spans="2:31" ht="75" x14ac:dyDescent="0.25">
      <c r="B45" s="219"/>
      <c r="C45" s="4" t="s">
        <v>26</v>
      </c>
      <c r="D45" s="4" t="s">
        <v>80</v>
      </c>
      <c r="E45" s="5">
        <v>54</v>
      </c>
      <c r="F45" s="5">
        <v>6</v>
      </c>
      <c r="G45" s="5">
        <v>42</v>
      </c>
      <c r="H45" s="5">
        <v>6</v>
      </c>
      <c r="I45" s="5"/>
      <c r="J45" s="5"/>
      <c r="K45" s="5"/>
      <c r="L45" s="5"/>
      <c r="M45" s="5"/>
      <c r="N45" s="5"/>
      <c r="O45" s="5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/>
      <c r="X45" s="6"/>
      <c r="Y45" s="6"/>
      <c r="Z45" s="6"/>
      <c r="AA45" s="6"/>
      <c r="AB45" s="6"/>
      <c r="AC45" s="143">
        <f t="shared" si="1"/>
        <v>0</v>
      </c>
      <c r="AD45" s="143">
        <f t="shared" si="2"/>
        <v>54</v>
      </c>
      <c r="AE45" s="144">
        <f t="shared" si="0"/>
        <v>1</v>
      </c>
    </row>
    <row r="46" spans="2:31" ht="75" x14ac:dyDescent="0.25">
      <c r="B46" s="219"/>
      <c r="C46" s="11" t="s">
        <v>27</v>
      </c>
      <c r="D46" s="11" t="s">
        <v>79</v>
      </c>
      <c r="E46" s="10">
        <v>54</v>
      </c>
      <c r="F46" s="10">
        <v>6</v>
      </c>
      <c r="G46" s="10">
        <v>42</v>
      </c>
      <c r="H46" s="10">
        <v>6</v>
      </c>
      <c r="I46" s="10"/>
      <c r="J46" s="10"/>
      <c r="K46" s="10"/>
      <c r="L46" s="10"/>
      <c r="M46" s="10"/>
      <c r="N46" s="10"/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/>
      <c r="X46" s="9"/>
      <c r="Y46" s="9"/>
      <c r="Z46" s="97"/>
      <c r="AA46" s="97"/>
      <c r="AB46" s="97"/>
      <c r="AC46" s="167">
        <f t="shared" si="1"/>
        <v>0</v>
      </c>
      <c r="AD46" s="167">
        <f t="shared" si="2"/>
        <v>54</v>
      </c>
      <c r="AE46" s="142">
        <f t="shared" si="0"/>
        <v>1</v>
      </c>
    </row>
    <row r="47" spans="2:31" ht="102" customHeight="1" x14ac:dyDescent="0.25">
      <c r="B47" s="219"/>
      <c r="C47" s="4" t="s">
        <v>28</v>
      </c>
      <c r="D47" s="4" t="s">
        <v>85</v>
      </c>
      <c r="E47" s="5">
        <v>2</v>
      </c>
      <c r="F47" s="5"/>
      <c r="G47" s="5"/>
      <c r="H47" s="5"/>
      <c r="I47" s="5"/>
      <c r="J47" s="5"/>
      <c r="K47" s="5"/>
      <c r="L47" s="5"/>
      <c r="M47" s="5"/>
      <c r="N47" s="5">
        <v>1</v>
      </c>
      <c r="O47" s="5">
        <v>0</v>
      </c>
      <c r="P47" s="6">
        <v>1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/>
      <c r="X47" s="6"/>
      <c r="Y47" s="6"/>
      <c r="Z47" s="6"/>
      <c r="AA47" s="6"/>
      <c r="AB47" s="6"/>
      <c r="AC47" s="143">
        <f t="shared" si="1"/>
        <v>0</v>
      </c>
      <c r="AD47" s="143">
        <f t="shared" si="2"/>
        <v>2</v>
      </c>
      <c r="AE47" s="144">
        <f t="shared" si="0"/>
        <v>1</v>
      </c>
    </row>
    <row r="48" spans="2:31" ht="102" customHeight="1" thickBot="1" x14ac:dyDescent="0.3">
      <c r="B48" s="223"/>
      <c r="C48" s="84" t="s">
        <v>123</v>
      </c>
      <c r="D48" s="84" t="s">
        <v>122</v>
      </c>
      <c r="E48" s="145">
        <v>1</v>
      </c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85">
        <v>1</v>
      </c>
      <c r="Q48" s="85">
        <v>0</v>
      </c>
      <c r="R48" s="85">
        <v>0</v>
      </c>
      <c r="S48" s="85">
        <v>0</v>
      </c>
      <c r="T48" s="85">
        <v>0</v>
      </c>
      <c r="U48" s="85">
        <v>0</v>
      </c>
      <c r="V48" s="85">
        <v>0</v>
      </c>
      <c r="W48" s="85"/>
      <c r="X48" s="85"/>
      <c r="Y48" s="85"/>
      <c r="Z48" s="146"/>
      <c r="AA48" s="146"/>
      <c r="AB48" s="146"/>
      <c r="AC48" s="168">
        <f t="shared" si="1"/>
        <v>0</v>
      </c>
      <c r="AD48" s="168">
        <f t="shared" si="2"/>
        <v>1</v>
      </c>
      <c r="AE48" s="148">
        <f t="shared" si="0"/>
        <v>1</v>
      </c>
    </row>
    <row r="49" spans="2:33" ht="30" x14ac:dyDescent="0.25">
      <c r="B49" s="224" t="s">
        <v>29</v>
      </c>
      <c r="C49" s="149" t="s">
        <v>56</v>
      </c>
      <c r="D49" s="150" t="s">
        <v>82</v>
      </c>
      <c r="E49" s="151">
        <v>28</v>
      </c>
      <c r="F49" s="151"/>
      <c r="G49" s="151"/>
      <c r="H49" s="151"/>
      <c r="I49" s="151">
        <v>2</v>
      </c>
      <c r="J49" s="151">
        <v>12</v>
      </c>
      <c r="K49" s="151">
        <f>20-SUM(F49:J49)</f>
        <v>6</v>
      </c>
      <c r="L49" s="151">
        <v>5</v>
      </c>
      <c r="M49" s="151">
        <v>2</v>
      </c>
      <c r="N49" s="151">
        <v>1</v>
      </c>
      <c r="O49" s="151">
        <v>0</v>
      </c>
      <c r="P49" s="36">
        <v>0</v>
      </c>
      <c r="Q49" s="36">
        <v>0</v>
      </c>
      <c r="R49" s="36">
        <v>0</v>
      </c>
      <c r="S49" s="36">
        <v>0</v>
      </c>
      <c r="T49" s="36">
        <v>0</v>
      </c>
      <c r="U49" s="36">
        <v>0</v>
      </c>
      <c r="V49" s="36">
        <v>0</v>
      </c>
      <c r="W49" s="36"/>
      <c r="X49" s="36"/>
      <c r="Y49" s="36"/>
      <c r="Z49" s="152"/>
      <c r="AA49" s="152"/>
      <c r="AB49" s="152"/>
      <c r="AC49" s="169">
        <f t="shared" si="1"/>
        <v>0</v>
      </c>
      <c r="AD49" s="169">
        <f t="shared" si="2"/>
        <v>28</v>
      </c>
      <c r="AE49" s="154">
        <f t="shared" si="0"/>
        <v>1</v>
      </c>
    </row>
    <row r="50" spans="2:33" ht="30" x14ac:dyDescent="0.25">
      <c r="B50" s="206"/>
      <c r="C50" s="12" t="s">
        <v>57</v>
      </c>
      <c r="D50" s="17" t="s">
        <v>81</v>
      </c>
      <c r="E50" s="5">
        <v>32</v>
      </c>
      <c r="F50" s="5"/>
      <c r="G50" s="5"/>
      <c r="H50" s="5"/>
      <c r="I50" s="5">
        <v>5</v>
      </c>
      <c r="J50" s="5">
        <v>16</v>
      </c>
      <c r="K50" s="5">
        <f>26-SUM(F50:J50)</f>
        <v>5</v>
      </c>
      <c r="L50" s="5">
        <v>6</v>
      </c>
      <c r="M50" s="5"/>
      <c r="N50" s="5"/>
      <c r="O50" s="5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/>
      <c r="X50" s="6"/>
      <c r="Y50" s="6"/>
      <c r="Z50" s="6"/>
      <c r="AA50" s="6"/>
      <c r="AB50" s="6"/>
      <c r="AC50" s="143">
        <f t="shared" si="1"/>
        <v>0</v>
      </c>
      <c r="AD50" s="143">
        <f t="shared" si="2"/>
        <v>32</v>
      </c>
      <c r="AE50" s="144">
        <f t="shared" si="0"/>
        <v>1</v>
      </c>
    </row>
    <row r="51" spans="2:33" ht="88.5" customHeight="1" x14ac:dyDescent="0.25">
      <c r="B51" s="206"/>
      <c r="C51" s="11" t="s">
        <v>58</v>
      </c>
      <c r="D51" s="18" t="s">
        <v>59</v>
      </c>
      <c r="E51" s="10">
        <v>21</v>
      </c>
      <c r="F51" s="10"/>
      <c r="G51" s="10"/>
      <c r="H51" s="10"/>
      <c r="I51" s="10">
        <v>21</v>
      </c>
      <c r="J51" s="10"/>
      <c r="K51" s="10"/>
      <c r="L51" s="10"/>
      <c r="M51" s="10"/>
      <c r="N51" s="10"/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/>
      <c r="X51" s="9"/>
      <c r="Y51" s="9"/>
      <c r="Z51" s="97"/>
      <c r="AA51" s="97"/>
      <c r="AB51" s="97"/>
      <c r="AC51" s="167">
        <f t="shared" si="1"/>
        <v>0</v>
      </c>
      <c r="AD51" s="167">
        <f t="shared" si="2"/>
        <v>21</v>
      </c>
      <c r="AE51" s="142">
        <f t="shared" si="0"/>
        <v>1</v>
      </c>
    </row>
    <row r="52" spans="2:33" ht="88.5" customHeight="1" x14ac:dyDescent="0.25">
      <c r="B52" s="206"/>
      <c r="C52" s="12" t="s">
        <v>60</v>
      </c>
      <c r="D52" s="17" t="s">
        <v>61</v>
      </c>
      <c r="E52" s="5">
        <v>3</v>
      </c>
      <c r="F52" s="5"/>
      <c r="G52" s="5"/>
      <c r="H52" s="5"/>
      <c r="I52" s="5">
        <v>3</v>
      </c>
      <c r="J52" s="5"/>
      <c r="K52" s="5"/>
      <c r="L52" s="5"/>
      <c r="M52" s="5"/>
      <c r="N52" s="5"/>
      <c r="O52" s="5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/>
      <c r="X52" s="6"/>
      <c r="Y52" s="6"/>
      <c r="Z52" s="6"/>
      <c r="AA52" s="6"/>
      <c r="AB52" s="6"/>
      <c r="AC52" s="143">
        <f t="shared" si="1"/>
        <v>0</v>
      </c>
      <c r="AD52" s="143">
        <f t="shared" si="2"/>
        <v>3</v>
      </c>
      <c r="AE52" s="144">
        <f t="shared" si="0"/>
        <v>1</v>
      </c>
    </row>
    <row r="53" spans="2:33" ht="60" x14ac:dyDescent="0.25">
      <c r="B53" s="206"/>
      <c r="C53" s="11" t="s">
        <v>30</v>
      </c>
      <c r="D53" s="18" t="s">
        <v>83</v>
      </c>
      <c r="E53" s="10">
        <v>210</v>
      </c>
      <c r="F53" s="10"/>
      <c r="G53" s="10"/>
      <c r="H53" s="10"/>
      <c r="I53" s="10"/>
      <c r="J53" s="10">
        <f>135-SUM(F53:I53)</f>
        <v>135</v>
      </c>
      <c r="K53" s="10">
        <f>208-SUM(F53:J53)</f>
        <v>73</v>
      </c>
      <c r="L53" s="10">
        <f>209-SUM(F53:K53)</f>
        <v>1</v>
      </c>
      <c r="M53" s="10"/>
      <c r="N53" s="10"/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/>
      <c r="X53" s="9"/>
      <c r="Y53" s="9"/>
      <c r="Z53" s="97"/>
      <c r="AA53" s="97"/>
      <c r="AB53" s="97"/>
      <c r="AC53" s="167">
        <f t="shared" si="1"/>
        <v>0</v>
      </c>
      <c r="AD53" s="167">
        <f t="shared" si="2"/>
        <v>209</v>
      </c>
      <c r="AE53" s="142">
        <f t="shared" si="0"/>
        <v>0.99523809523809526</v>
      </c>
    </row>
    <row r="54" spans="2:33" ht="72" customHeight="1" x14ac:dyDescent="0.25">
      <c r="B54" s="206"/>
      <c r="C54" s="12" t="s">
        <v>31</v>
      </c>
      <c r="D54" s="17" t="s">
        <v>84</v>
      </c>
      <c r="E54" s="5">
        <v>247</v>
      </c>
      <c r="F54" s="5"/>
      <c r="G54" s="5"/>
      <c r="H54" s="5"/>
      <c r="I54" s="5">
        <v>134</v>
      </c>
      <c r="J54" s="5">
        <f>211-SUM(F54:I54)</f>
        <v>77</v>
      </c>
      <c r="K54" s="5">
        <f>248-SUM(F54:J54)</f>
        <v>37</v>
      </c>
      <c r="L54" s="5"/>
      <c r="M54" s="5"/>
      <c r="N54" s="5"/>
      <c r="O54" s="5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/>
      <c r="X54" s="6"/>
      <c r="Y54" s="6"/>
      <c r="Z54" s="6"/>
      <c r="AA54" s="6"/>
      <c r="AB54" s="6"/>
      <c r="AC54" s="143">
        <f t="shared" si="1"/>
        <v>0</v>
      </c>
      <c r="AD54" s="143">
        <f t="shared" si="2"/>
        <v>248</v>
      </c>
      <c r="AE54" s="144">
        <f t="shared" si="0"/>
        <v>1.0040485829959513</v>
      </c>
    </row>
    <row r="55" spans="2:33" ht="90" customHeight="1" x14ac:dyDescent="0.25">
      <c r="B55" s="206"/>
      <c r="C55" s="11" t="s">
        <v>62</v>
      </c>
      <c r="D55" s="18" t="s">
        <v>63</v>
      </c>
      <c r="E55" s="10">
        <v>3</v>
      </c>
      <c r="F55" s="10"/>
      <c r="G55" s="10"/>
      <c r="H55" s="10"/>
      <c r="I55" s="10"/>
      <c r="J55" s="10"/>
      <c r="K55" s="10">
        <f>2-SUM(F55:J55)</f>
        <v>2</v>
      </c>
      <c r="L55" s="10">
        <f>3-SUM(F55:K55)</f>
        <v>1</v>
      </c>
      <c r="M55" s="10"/>
      <c r="N55" s="10"/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/>
      <c r="X55" s="9"/>
      <c r="Y55" s="9"/>
      <c r="Z55" s="97"/>
      <c r="AA55" s="97"/>
      <c r="AB55" s="97"/>
      <c r="AC55" s="167">
        <f t="shared" si="1"/>
        <v>0</v>
      </c>
      <c r="AD55" s="167">
        <f t="shared" si="2"/>
        <v>3</v>
      </c>
      <c r="AE55" s="142">
        <f t="shared" si="0"/>
        <v>1</v>
      </c>
    </row>
    <row r="56" spans="2:33" ht="60" x14ac:dyDescent="0.25">
      <c r="B56" s="206"/>
      <c r="C56" s="12" t="s">
        <v>64</v>
      </c>
      <c r="D56" s="17" t="s">
        <v>65</v>
      </c>
      <c r="E56" s="5">
        <v>1</v>
      </c>
      <c r="F56" s="5"/>
      <c r="G56" s="5"/>
      <c r="H56" s="5"/>
      <c r="I56" s="5"/>
      <c r="J56" s="5"/>
      <c r="K56" s="5"/>
      <c r="L56" s="5"/>
      <c r="M56" s="5"/>
      <c r="N56" s="5"/>
      <c r="O56" s="5">
        <v>1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/>
      <c r="X56" s="6"/>
      <c r="Y56" s="6"/>
      <c r="Z56" s="6"/>
      <c r="AA56" s="6"/>
      <c r="AB56" s="6"/>
      <c r="AC56" s="143">
        <f t="shared" si="1"/>
        <v>0</v>
      </c>
      <c r="AD56" s="143">
        <f t="shared" si="2"/>
        <v>1</v>
      </c>
      <c r="AE56" s="144">
        <f t="shared" si="0"/>
        <v>1</v>
      </c>
    </row>
    <row r="57" spans="2:33" ht="105.75" thickBot="1" x14ac:dyDescent="0.3">
      <c r="B57" s="207"/>
      <c r="C57" s="64" t="s">
        <v>32</v>
      </c>
      <c r="D57" s="76" t="s">
        <v>66</v>
      </c>
      <c r="E57" s="46">
        <v>11000</v>
      </c>
      <c r="F57" s="46"/>
      <c r="G57" s="46"/>
      <c r="H57" s="46"/>
      <c r="I57" s="46"/>
      <c r="J57" s="46"/>
      <c r="K57" s="46"/>
      <c r="L57" s="46"/>
      <c r="M57" s="46"/>
      <c r="N57" s="46"/>
      <c r="O57" s="46">
        <v>0</v>
      </c>
      <c r="P57" s="47">
        <v>0</v>
      </c>
      <c r="Q57" s="47">
        <v>0</v>
      </c>
      <c r="R57" s="47">
        <v>0</v>
      </c>
      <c r="S57" s="47">
        <v>0</v>
      </c>
      <c r="T57" s="47">
        <v>0</v>
      </c>
      <c r="U57" s="47">
        <v>0</v>
      </c>
      <c r="V57" s="47">
        <v>0</v>
      </c>
      <c r="W57" s="47"/>
      <c r="X57" s="47"/>
      <c r="Y57" s="47"/>
      <c r="Z57" s="47"/>
      <c r="AA57" s="47"/>
      <c r="AB57" s="47"/>
      <c r="AC57" s="170">
        <f t="shared" si="1"/>
        <v>0</v>
      </c>
      <c r="AD57" s="170">
        <f t="shared" si="2"/>
        <v>0</v>
      </c>
      <c r="AE57" s="155">
        <f t="shared" si="0"/>
        <v>0</v>
      </c>
    </row>
    <row r="58" spans="2:33" x14ac:dyDescent="0.25">
      <c r="B58" s="13"/>
    </row>
    <row r="59" spans="2:33" x14ac:dyDescent="0.25">
      <c r="B59" s="189" t="s">
        <v>151</v>
      </c>
      <c r="C59" s="190"/>
      <c r="D59" s="190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0"/>
      <c r="AB59" s="190"/>
      <c r="AC59" s="190"/>
      <c r="AD59" s="190"/>
      <c r="AE59" s="190"/>
    </row>
    <row r="60" spans="2:33" x14ac:dyDescent="0.25">
      <c r="B60" s="190"/>
      <c r="C60" s="190"/>
      <c r="D60" s="190"/>
      <c r="E60" s="190"/>
      <c r="F60" s="190"/>
      <c r="G60" s="190"/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0"/>
      <c r="Z60" s="190"/>
      <c r="AA60" s="190"/>
      <c r="AB60" s="190"/>
      <c r="AC60" s="190"/>
      <c r="AD60" s="190"/>
      <c r="AE60" s="190"/>
    </row>
    <row r="61" spans="2:33" ht="15.75" thickBot="1" x14ac:dyDescent="0.3">
      <c r="C61" s="60"/>
      <c r="D61" s="60"/>
      <c r="V61" s="61"/>
      <c r="W61" s="61"/>
      <c r="X61" s="61"/>
      <c r="Y61" s="61"/>
      <c r="Z61" s="61"/>
      <c r="AA61" s="61"/>
      <c r="AB61" s="61"/>
      <c r="AC61" s="61"/>
      <c r="AD61" s="61"/>
      <c r="AE61" s="61"/>
    </row>
    <row r="62" spans="2:33" ht="69" customHeight="1" thickBot="1" x14ac:dyDescent="0.3">
      <c r="B62" s="14" t="s">
        <v>33</v>
      </c>
      <c r="C62" s="15" t="s">
        <v>1</v>
      </c>
      <c r="D62" s="15" t="s">
        <v>2</v>
      </c>
      <c r="E62" s="26" t="s">
        <v>75</v>
      </c>
      <c r="F62" s="131">
        <v>2013</v>
      </c>
      <c r="G62" s="131">
        <v>2014</v>
      </c>
      <c r="H62" s="131">
        <v>2015</v>
      </c>
      <c r="I62" s="131">
        <v>2016</v>
      </c>
      <c r="J62" s="131">
        <v>2017</v>
      </c>
      <c r="K62" s="131">
        <v>2018</v>
      </c>
      <c r="L62" s="131">
        <v>2019</v>
      </c>
      <c r="M62" s="131">
        <v>2020</v>
      </c>
      <c r="N62" s="131">
        <v>2021</v>
      </c>
      <c r="O62" s="104">
        <v>2022</v>
      </c>
      <c r="P62" s="104">
        <v>2023</v>
      </c>
      <c r="Q62" s="172" t="s">
        <v>152</v>
      </c>
      <c r="R62" s="172" t="s">
        <v>153</v>
      </c>
      <c r="S62" s="172" t="s">
        <v>154</v>
      </c>
      <c r="T62" s="172" t="s">
        <v>155</v>
      </c>
      <c r="U62" s="172" t="s">
        <v>156</v>
      </c>
      <c r="V62" s="172" t="s">
        <v>157</v>
      </c>
      <c r="W62" s="172" t="s">
        <v>158</v>
      </c>
      <c r="X62" s="172" t="s">
        <v>159</v>
      </c>
      <c r="Y62" s="172" t="s">
        <v>160</v>
      </c>
      <c r="Z62" s="172" t="s">
        <v>161</v>
      </c>
      <c r="AA62" s="172" t="s">
        <v>162</v>
      </c>
      <c r="AB62" s="172" t="s">
        <v>163</v>
      </c>
      <c r="AC62" s="172" t="s">
        <v>176</v>
      </c>
      <c r="AD62" s="172" t="s">
        <v>170</v>
      </c>
      <c r="AE62" s="172" t="s">
        <v>171</v>
      </c>
    </row>
    <row r="63" spans="2:33" ht="64.5" customHeight="1" x14ac:dyDescent="0.25">
      <c r="B63" s="208" t="s">
        <v>35</v>
      </c>
      <c r="C63" s="30" t="s">
        <v>39</v>
      </c>
      <c r="D63" s="31" t="s">
        <v>49</v>
      </c>
      <c r="E63" s="77">
        <v>52506</v>
      </c>
      <c r="F63" s="77"/>
      <c r="G63" s="77"/>
      <c r="H63" s="77"/>
      <c r="I63" s="77"/>
      <c r="J63" s="77">
        <v>2483</v>
      </c>
      <c r="K63" s="77">
        <v>46584</v>
      </c>
      <c r="L63" s="77"/>
      <c r="M63" s="77">
        <v>2521</v>
      </c>
      <c r="N63" s="32">
        <v>918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0</v>
      </c>
      <c r="U63" s="32">
        <v>0</v>
      </c>
      <c r="V63" s="32">
        <v>0</v>
      </c>
      <c r="W63" s="32"/>
      <c r="X63" s="32"/>
      <c r="Y63" s="32"/>
      <c r="Z63" s="32"/>
      <c r="AA63" s="32"/>
      <c r="AB63" s="32"/>
      <c r="AC63" s="134">
        <f>+SUM(Q63:V63)</f>
        <v>0</v>
      </c>
      <c r="AD63" s="134">
        <f>+F63+G63+H63+I63+J63+K63+L63+M63+N63+O63+AC63+P63</f>
        <v>52506</v>
      </c>
      <c r="AE63" s="135">
        <f t="shared" ref="AE63:AE79" si="3">AD63/E63</f>
        <v>1</v>
      </c>
      <c r="AG63" s="95"/>
    </row>
    <row r="64" spans="2:33" ht="60.75" customHeight="1" x14ac:dyDescent="0.25">
      <c r="B64" s="209"/>
      <c r="C64" s="8" t="s">
        <v>40</v>
      </c>
      <c r="D64" s="8" t="s">
        <v>86</v>
      </c>
      <c r="E64" s="16">
        <v>13</v>
      </c>
      <c r="F64" s="16"/>
      <c r="G64" s="16"/>
      <c r="H64" s="16"/>
      <c r="I64" s="16"/>
      <c r="J64" s="16">
        <v>3</v>
      </c>
      <c r="K64" s="16">
        <v>9</v>
      </c>
      <c r="L64" s="16"/>
      <c r="M64" s="16"/>
      <c r="N64" s="23">
        <v>1</v>
      </c>
      <c r="O64" s="23">
        <v>0</v>
      </c>
      <c r="P64" s="97">
        <v>0</v>
      </c>
      <c r="Q64" s="23">
        <v>0</v>
      </c>
      <c r="R64" s="23">
        <v>0</v>
      </c>
      <c r="S64" s="23">
        <v>0</v>
      </c>
      <c r="T64" s="23">
        <v>0</v>
      </c>
      <c r="U64" s="23">
        <v>0</v>
      </c>
      <c r="V64" s="23">
        <v>0</v>
      </c>
      <c r="W64" s="23"/>
      <c r="X64" s="23"/>
      <c r="Y64" s="23"/>
      <c r="Z64" s="97"/>
      <c r="AA64" s="97"/>
      <c r="AB64" s="97"/>
      <c r="AC64" s="176">
        <f t="shared" ref="AC64:AC79" si="4">+SUM(Q64:V64)</f>
        <v>0</v>
      </c>
      <c r="AD64" s="141">
        <f t="shared" ref="AD64:AD79" si="5">+F64+G64+H64+I64+J64+K64+L64+M64+N64+O64+AC64+P64</f>
        <v>13</v>
      </c>
      <c r="AE64" s="156">
        <f t="shared" si="3"/>
        <v>1</v>
      </c>
    </row>
    <row r="65" spans="2:31" ht="72" customHeight="1" x14ac:dyDescent="0.25">
      <c r="B65" s="209"/>
      <c r="C65" s="12" t="s">
        <v>41</v>
      </c>
      <c r="D65" s="17" t="s">
        <v>50</v>
      </c>
      <c r="E65" s="78">
        <v>1000</v>
      </c>
      <c r="F65" s="78"/>
      <c r="G65" s="78"/>
      <c r="H65" s="78"/>
      <c r="I65" s="78"/>
      <c r="J65" s="78"/>
      <c r="K65" s="78"/>
      <c r="L65" s="78">
        <v>1000</v>
      </c>
      <c r="M65" s="78"/>
      <c r="N65" s="6"/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/>
      <c r="X65" s="6"/>
      <c r="Y65" s="6"/>
      <c r="Z65" s="6"/>
      <c r="AA65" s="6"/>
      <c r="AB65" s="6"/>
      <c r="AC65" s="143">
        <f t="shared" si="4"/>
        <v>0</v>
      </c>
      <c r="AD65" s="143">
        <f t="shared" si="5"/>
        <v>1000</v>
      </c>
      <c r="AE65" s="144">
        <f t="shared" si="3"/>
        <v>1</v>
      </c>
    </row>
    <row r="66" spans="2:31" ht="53.25" customHeight="1" thickBot="1" x14ac:dyDescent="0.3">
      <c r="B66" s="214"/>
      <c r="C66" s="157" t="s">
        <v>42</v>
      </c>
      <c r="D66" s="157" t="s">
        <v>51</v>
      </c>
      <c r="E66" s="158">
        <v>596</v>
      </c>
      <c r="F66" s="158"/>
      <c r="G66" s="158"/>
      <c r="H66" s="158"/>
      <c r="I66" s="158"/>
      <c r="J66" s="158"/>
      <c r="K66" s="158"/>
      <c r="L66" s="158">
        <v>596</v>
      </c>
      <c r="M66" s="158"/>
      <c r="N66" s="41"/>
      <c r="O66" s="41">
        <v>0</v>
      </c>
      <c r="P66" s="146">
        <v>0</v>
      </c>
      <c r="Q66" s="41">
        <v>0</v>
      </c>
      <c r="R66" s="41">
        <v>0</v>
      </c>
      <c r="S66" s="41">
        <v>0</v>
      </c>
      <c r="T66" s="41">
        <v>0</v>
      </c>
      <c r="U66" s="41">
        <v>0</v>
      </c>
      <c r="V66" s="41">
        <v>0</v>
      </c>
      <c r="W66" s="41"/>
      <c r="X66" s="41"/>
      <c r="Y66" s="41"/>
      <c r="Z66" s="146"/>
      <c r="AA66" s="146"/>
      <c r="AB66" s="146"/>
      <c r="AC66" s="177">
        <f t="shared" si="4"/>
        <v>0</v>
      </c>
      <c r="AD66" s="147">
        <f t="shared" si="5"/>
        <v>596</v>
      </c>
      <c r="AE66" s="159">
        <f t="shared" si="3"/>
        <v>1</v>
      </c>
    </row>
    <row r="67" spans="2:31" ht="90.75" customHeight="1" x14ac:dyDescent="0.25">
      <c r="B67" s="211" t="s">
        <v>34</v>
      </c>
      <c r="C67" s="30" t="s">
        <v>43</v>
      </c>
      <c r="D67" s="31" t="s">
        <v>53</v>
      </c>
      <c r="E67" s="77">
        <v>988</v>
      </c>
      <c r="F67" s="77"/>
      <c r="G67" s="77"/>
      <c r="H67" s="77"/>
      <c r="I67" s="77"/>
      <c r="J67" s="77"/>
      <c r="K67" s="77">
        <v>577</v>
      </c>
      <c r="L67" s="77">
        <v>219</v>
      </c>
      <c r="M67" s="77">
        <v>42</v>
      </c>
      <c r="N67" s="32">
        <v>15</v>
      </c>
      <c r="O67" s="32">
        <v>0</v>
      </c>
      <c r="P67" s="32">
        <v>31</v>
      </c>
      <c r="Q67" s="32">
        <v>28</v>
      </c>
      <c r="R67" s="32">
        <v>15</v>
      </c>
      <c r="S67" s="32">
        <v>0</v>
      </c>
      <c r="T67" s="32">
        <v>17</v>
      </c>
      <c r="U67" s="32">
        <v>8</v>
      </c>
      <c r="V67" s="32">
        <v>0</v>
      </c>
      <c r="W67" s="32"/>
      <c r="X67" s="32"/>
      <c r="Y67" s="32"/>
      <c r="Z67" s="32"/>
      <c r="AA67" s="32"/>
      <c r="AB67" s="32"/>
      <c r="AC67" s="134">
        <f t="shared" si="4"/>
        <v>68</v>
      </c>
      <c r="AD67" s="134">
        <f t="shared" si="5"/>
        <v>952</v>
      </c>
      <c r="AE67" s="135">
        <f t="shared" si="3"/>
        <v>0.96356275303643724</v>
      </c>
    </row>
    <row r="68" spans="2:31" ht="52.5" customHeight="1" x14ac:dyDescent="0.25">
      <c r="B68" s="212"/>
      <c r="C68" s="8" t="s">
        <v>98</v>
      </c>
      <c r="D68" s="8" t="s">
        <v>99</v>
      </c>
      <c r="E68" s="16">
        <v>8</v>
      </c>
      <c r="F68" s="16"/>
      <c r="G68" s="16"/>
      <c r="H68" s="16"/>
      <c r="I68" s="16"/>
      <c r="J68" s="16">
        <v>2</v>
      </c>
      <c r="K68" s="16">
        <v>2</v>
      </c>
      <c r="L68" s="16"/>
      <c r="M68" s="16"/>
      <c r="N68" s="23">
        <v>2</v>
      </c>
      <c r="O68" s="23">
        <v>2</v>
      </c>
      <c r="P68" s="97">
        <v>0</v>
      </c>
      <c r="Q68" s="23">
        <v>0</v>
      </c>
      <c r="R68" s="23">
        <v>0</v>
      </c>
      <c r="S68" s="23">
        <v>0</v>
      </c>
      <c r="T68" s="23">
        <v>0</v>
      </c>
      <c r="U68" s="23">
        <v>0</v>
      </c>
      <c r="V68" s="23">
        <v>0</v>
      </c>
      <c r="W68" s="23"/>
      <c r="X68" s="23"/>
      <c r="Y68" s="23"/>
      <c r="Z68" s="97"/>
      <c r="AA68" s="97"/>
      <c r="AB68" s="97"/>
      <c r="AC68" s="176">
        <f t="shared" si="4"/>
        <v>0</v>
      </c>
      <c r="AD68" s="141">
        <f t="shared" si="5"/>
        <v>8</v>
      </c>
      <c r="AE68" s="156">
        <f t="shared" si="3"/>
        <v>1</v>
      </c>
    </row>
    <row r="69" spans="2:31" ht="39" customHeight="1" x14ac:dyDescent="0.25">
      <c r="B69" s="212"/>
      <c r="C69" s="12" t="s">
        <v>87</v>
      </c>
      <c r="D69" s="17" t="s">
        <v>88</v>
      </c>
      <c r="E69" s="78">
        <v>2</v>
      </c>
      <c r="F69" s="78"/>
      <c r="G69" s="78"/>
      <c r="H69" s="78"/>
      <c r="I69" s="78"/>
      <c r="J69" s="78"/>
      <c r="K69" s="78"/>
      <c r="L69" s="78">
        <v>2</v>
      </c>
      <c r="M69" s="78"/>
      <c r="N69" s="6"/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/>
      <c r="X69" s="6"/>
      <c r="Y69" s="6"/>
      <c r="Z69" s="6"/>
      <c r="AA69" s="6"/>
      <c r="AB69" s="6"/>
      <c r="AC69" s="143">
        <f t="shared" si="4"/>
        <v>0</v>
      </c>
      <c r="AD69" s="143">
        <f t="shared" si="5"/>
        <v>2</v>
      </c>
      <c r="AE69" s="144">
        <f t="shared" si="3"/>
        <v>1</v>
      </c>
    </row>
    <row r="70" spans="2:31" ht="35.25" customHeight="1" x14ac:dyDescent="0.25">
      <c r="B70" s="212"/>
      <c r="C70" s="8" t="s">
        <v>89</v>
      </c>
      <c r="D70" s="8" t="s">
        <v>52</v>
      </c>
      <c r="E70" s="16">
        <v>2</v>
      </c>
      <c r="F70" s="16"/>
      <c r="G70" s="16"/>
      <c r="H70" s="16"/>
      <c r="I70" s="16"/>
      <c r="J70" s="16">
        <v>1</v>
      </c>
      <c r="K70" s="16"/>
      <c r="L70" s="16">
        <v>1</v>
      </c>
      <c r="M70" s="16"/>
      <c r="N70" s="23"/>
      <c r="O70" s="23">
        <v>0</v>
      </c>
      <c r="P70" s="97">
        <v>0</v>
      </c>
      <c r="Q70" s="23">
        <v>0</v>
      </c>
      <c r="R70" s="23">
        <v>0</v>
      </c>
      <c r="S70" s="23">
        <v>0</v>
      </c>
      <c r="T70" s="23">
        <v>0</v>
      </c>
      <c r="U70" s="23">
        <v>0</v>
      </c>
      <c r="V70" s="23">
        <v>0</v>
      </c>
      <c r="W70" s="23"/>
      <c r="X70" s="23"/>
      <c r="Y70" s="23"/>
      <c r="Z70" s="97"/>
      <c r="AA70" s="97"/>
      <c r="AB70" s="97"/>
      <c r="AC70" s="176">
        <f t="shared" si="4"/>
        <v>0</v>
      </c>
      <c r="AD70" s="141">
        <f t="shared" si="5"/>
        <v>2</v>
      </c>
      <c r="AE70" s="156">
        <f t="shared" si="3"/>
        <v>1</v>
      </c>
    </row>
    <row r="71" spans="2:31" ht="68.25" customHeight="1" thickBot="1" x14ac:dyDescent="0.3">
      <c r="B71" s="225"/>
      <c r="C71" s="160" t="s">
        <v>44</v>
      </c>
      <c r="D71" s="161" t="s">
        <v>72</v>
      </c>
      <c r="E71" s="162">
        <v>1</v>
      </c>
      <c r="F71" s="162"/>
      <c r="G71" s="162"/>
      <c r="H71" s="162"/>
      <c r="I71" s="162">
        <v>1</v>
      </c>
      <c r="J71" s="162"/>
      <c r="K71" s="162"/>
      <c r="L71" s="162"/>
      <c r="M71" s="162"/>
      <c r="N71" s="130"/>
      <c r="O71" s="130">
        <v>0</v>
      </c>
      <c r="P71" s="130">
        <v>0</v>
      </c>
      <c r="Q71" s="130">
        <v>0</v>
      </c>
      <c r="R71" s="130">
        <v>0</v>
      </c>
      <c r="S71" s="130">
        <v>0</v>
      </c>
      <c r="T71" s="130">
        <v>0</v>
      </c>
      <c r="U71" s="130">
        <v>0</v>
      </c>
      <c r="V71" s="130">
        <v>0</v>
      </c>
      <c r="W71" s="130"/>
      <c r="X71" s="130"/>
      <c r="Y71" s="130"/>
      <c r="Z71" s="130"/>
      <c r="AA71" s="130"/>
      <c r="AB71" s="130"/>
      <c r="AC71" s="138">
        <f t="shared" si="4"/>
        <v>0</v>
      </c>
      <c r="AD71" s="138">
        <f t="shared" si="5"/>
        <v>1</v>
      </c>
      <c r="AE71" s="139">
        <f t="shared" si="3"/>
        <v>1</v>
      </c>
    </row>
    <row r="72" spans="2:31" ht="49.5" customHeight="1" x14ac:dyDescent="0.25">
      <c r="B72" s="208" t="s">
        <v>36</v>
      </c>
      <c r="C72" s="63" t="s">
        <v>45</v>
      </c>
      <c r="D72" s="63" t="s">
        <v>54</v>
      </c>
      <c r="E72" s="36">
        <v>26.1</v>
      </c>
      <c r="F72" s="36"/>
      <c r="G72" s="36"/>
      <c r="H72" s="36"/>
      <c r="I72" s="36"/>
      <c r="J72" s="36"/>
      <c r="K72" s="36"/>
      <c r="L72" s="36"/>
      <c r="M72" s="36"/>
      <c r="N72" s="42">
        <v>2.65</v>
      </c>
      <c r="O72" s="42">
        <v>11.39</v>
      </c>
      <c r="P72" s="152">
        <v>0</v>
      </c>
      <c r="Q72" s="42">
        <v>0</v>
      </c>
      <c r="R72" s="105">
        <v>0</v>
      </c>
      <c r="S72" s="42">
        <v>0</v>
      </c>
      <c r="T72" s="42">
        <v>0</v>
      </c>
      <c r="U72" s="42">
        <v>0</v>
      </c>
      <c r="V72" s="42">
        <v>0</v>
      </c>
      <c r="W72" s="42"/>
      <c r="X72" s="42"/>
      <c r="Y72" s="42"/>
      <c r="Z72" s="152"/>
      <c r="AA72" s="152"/>
      <c r="AB72" s="152"/>
      <c r="AC72" s="178">
        <f t="shared" si="4"/>
        <v>0</v>
      </c>
      <c r="AD72" s="153">
        <f t="shared" si="5"/>
        <v>14.040000000000001</v>
      </c>
      <c r="AE72" s="163">
        <f t="shared" si="3"/>
        <v>0.53793103448275859</v>
      </c>
    </row>
    <row r="73" spans="2:31" ht="82.5" customHeight="1" x14ac:dyDescent="0.25">
      <c r="B73" s="209"/>
      <c r="C73" s="12" t="s">
        <v>46</v>
      </c>
      <c r="D73" s="17" t="s">
        <v>55</v>
      </c>
      <c r="E73" s="78">
        <v>7852</v>
      </c>
      <c r="F73" s="78"/>
      <c r="G73" s="78">
        <v>798</v>
      </c>
      <c r="H73" s="78">
        <v>274</v>
      </c>
      <c r="I73" s="78">
        <v>920</v>
      </c>
      <c r="J73" s="78">
        <v>23</v>
      </c>
      <c r="K73" s="78">
        <v>60</v>
      </c>
      <c r="L73" s="78">
        <v>700</v>
      </c>
      <c r="M73" s="78">
        <v>275</v>
      </c>
      <c r="N73" s="6">
        <v>476</v>
      </c>
      <c r="O73" s="6">
        <v>347</v>
      </c>
      <c r="P73" s="6">
        <v>165</v>
      </c>
      <c r="Q73" s="6">
        <v>1</v>
      </c>
      <c r="R73" s="6">
        <v>0</v>
      </c>
      <c r="S73" s="6">
        <v>1</v>
      </c>
      <c r="T73" s="6">
        <v>0</v>
      </c>
      <c r="U73" s="6">
        <v>0</v>
      </c>
      <c r="V73" s="6">
        <v>0</v>
      </c>
      <c r="W73" s="6"/>
      <c r="X73" s="6"/>
      <c r="Y73" s="6"/>
      <c r="Z73" s="6"/>
      <c r="AA73" s="6"/>
      <c r="AB73" s="6"/>
      <c r="AC73" s="143">
        <f t="shared" si="4"/>
        <v>2</v>
      </c>
      <c r="AD73" s="143">
        <f t="shared" si="5"/>
        <v>4040</v>
      </c>
      <c r="AE73" s="144">
        <f t="shared" si="3"/>
        <v>0.51451859398879263</v>
      </c>
    </row>
    <row r="74" spans="2:31" ht="88.5" customHeight="1" thickBot="1" x14ac:dyDescent="0.3">
      <c r="B74" s="214"/>
      <c r="C74" s="83" t="s">
        <v>47</v>
      </c>
      <c r="D74" s="84" t="s">
        <v>100</v>
      </c>
      <c r="E74" s="85">
        <v>3</v>
      </c>
      <c r="F74" s="85"/>
      <c r="G74" s="85"/>
      <c r="H74" s="85"/>
      <c r="I74" s="85"/>
      <c r="J74" s="85"/>
      <c r="K74" s="85"/>
      <c r="L74" s="85"/>
      <c r="M74" s="85"/>
      <c r="N74" s="41"/>
      <c r="O74" s="41">
        <v>0</v>
      </c>
      <c r="P74" s="146">
        <v>0</v>
      </c>
      <c r="Q74" s="41">
        <v>0</v>
      </c>
      <c r="R74" s="41">
        <v>0</v>
      </c>
      <c r="S74" s="41">
        <v>0</v>
      </c>
      <c r="T74" s="41">
        <v>0</v>
      </c>
      <c r="U74" s="41">
        <v>0</v>
      </c>
      <c r="V74" s="41">
        <v>0</v>
      </c>
      <c r="W74" s="41"/>
      <c r="X74" s="41"/>
      <c r="Y74" s="41"/>
      <c r="Z74" s="146"/>
      <c r="AA74" s="146"/>
      <c r="AB74" s="146"/>
      <c r="AC74" s="177">
        <f t="shared" si="4"/>
        <v>0</v>
      </c>
      <c r="AD74" s="147">
        <f t="shared" si="5"/>
        <v>0</v>
      </c>
      <c r="AE74" s="159">
        <f t="shared" si="3"/>
        <v>0</v>
      </c>
    </row>
    <row r="75" spans="2:31" ht="80.25" customHeight="1" x14ac:dyDescent="0.25">
      <c r="B75" s="215" t="s">
        <v>37</v>
      </c>
      <c r="C75" s="30" t="s">
        <v>95</v>
      </c>
      <c r="D75" s="31" t="s">
        <v>94</v>
      </c>
      <c r="E75" s="77">
        <v>6</v>
      </c>
      <c r="F75" s="77"/>
      <c r="G75" s="77"/>
      <c r="H75" s="77">
        <v>1</v>
      </c>
      <c r="I75" s="77">
        <v>2</v>
      </c>
      <c r="J75" s="77">
        <v>1</v>
      </c>
      <c r="K75" s="77">
        <v>2</v>
      </c>
      <c r="L75" s="77"/>
      <c r="M75" s="77"/>
      <c r="N75" s="32"/>
      <c r="O75" s="32">
        <v>0</v>
      </c>
      <c r="P75" s="32">
        <v>0</v>
      </c>
      <c r="Q75" s="32">
        <v>0</v>
      </c>
      <c r="R75" s="32">
        <v>0</v>
      </c>
      <c r="S75" s="32">
        <v>0</v>
      </c>
      <c r="T75" s="32">
        <v>0</v>
      </c>
      <c r="U75" s="32">
        <v>0</v>
      </c>
      <c r="V75" s="32">
        <v>0</v>
      </c>
      <c r="W75" s="32"/>
      <c r="X75" s="32"/>
      <c r="Y75" s="32"/>
      <c r="Z75" s="32"/>
      <c r="AA75" s="32"/>
      <c r="AB75" s="32"/>
      <c r="AC75" s="134">
        <f t="shared" si="4"/>
        <v>0</v>
      </c>
      <c r="AD75" s="134">
        <f t="shared" si="5"/>
        <v>6</v>
      </c>
      <c r="AE75" s="135">
        <f t="shared" si="3"/>
        <v>1</v>
      </c>
    </row>
    <row r="76" spans="2:31" ht="144.75" customHeight="1" x14ac:dyDescent="0.25">
      <c r="B76" s="216"/>
      <c r="C76" s="62" t="s">
        <v>101</v>
      </c>
      <c r="D76" s="11" t="s">
        <v>104</v>
      </c>
      <c r="E76" s="9">
        <v>3</v>
      </c>
      <c r="F76" s="9"/>
      <c r="G76" s="9"/>
      <c r="H76" s="9">
        <v>1</v>
      </c>
      <c r="I76" s="9"/>
      <c r="J76" s="9"/>
      <c r="K76" s="9"/>
      <c r="L76" s="9"/>
      <c r="M76" s="9"/>
      <c r="N76" s="23"/>
      <c r="O76" s="23">
        <v>0</v>
      </c>
      <c r="P76" s="97">
        <v>0</v>
      </c>
      <c r="Q76" s="23">
        <v>0</v>
      </c>
      <c r="R76" s="23">
        <v>0</v>
      </c>
      <c r="S76" s="23">
        <v>0</v>
      </c>
      <c r="T76" s="23">
        <v>0</v>
      </c>
      <c r="U76" s="23">
        <v>0</v>
      </c>
      <c r="V76" s="23">
        <v>0</v>
      </c>
      <c r="W76" s="23"/>
      <c r="X76" s="23"/>
      <c r="Y76" s="23"/>
      <c r="Z76" s="97"/>
      <c r="AA76" s="97"/>
      <c r="AB76" s="97"/>
      <c r="AC76" s="176">
        <f t="shared" si="4"/>
        <v>0</v>
      </c>
      <c r="AD76" s="141">
        <f t="shared" si="5"/>
        <v>1</v>
      </c>
      <c r="AE76" s="156">
        <f t="shared" si="3"/>
        <v>0.33333333333333331</v>
      </c>
    </row>
    <row r="77" spans="2:31" ht="75.75" thickBot="1" x14ac:dyDescent="0.3">
      <c r="B77" s="226"/>
      <c r="C77" s="160" t="s">
        <v>93</v>
      </c>
      <c r="D77" s="161" t="s">
        <v>96</v>
      </c>
      <c r="E77" s="162">
        <v>4</v>
      </c>
      <c r="F77" s="162"/>
      <c r="G77" s="162"/>
      <c r="H77" s="162"/>
      <c r="I77" s="162"/>
      <c r="J77" s="162"/>
      <c r="K77" s="162">
        <v>1</v>
      </c>
      <c r="L77" s="162">
        <v>1</v>
      </c>
      <c r="M77" s="162">
        <v>1</v>
      </c>
      <c r="N77" s="130"/>
      <c r="O77" s="130">
        <v>0</v>
      </c>
      <c r="P77" s="130">
        <v>0</v>
      </c>
      <c r="Q77" s="130">
        <v>0</v>
      </c>
      <c r="R77" s="130">
        <v>0</v>
      </c>
      <c r="S77" s="130">
        <v>0</v>
      </c>
      <c r="T77" s="130">
        <v>0</v>
      </c>
      <c r="U77" s="130">
        <v>0</v>
      </c>
      <c r="V77" s="130">
        <v>0</v>
      </c>
      <c r="W77" s="130"/>
      <c r="X77" s="130"/>
      <c r="Y77" s="130"/>
      <c r="Z77" s="130"/>
      <c r="AA77" s="130"/>
      <c r="AB77" s="130"/>
      <c r="AC77" s="138">
        <f t="shared" si="4"/>
        <v>0</v>
      </c>
      <c r="AD77" s="138">
        <f t="shared" si="5"/>
        <v>3</v>
      </c>
      <c r="AE77" s="139">
        <f t="shared" si="3"/>
        <v>0.75</v>
      </c>
    </row>
    <row r="78" spans="2:31" ht="94.5" customHeight="1" x14ac:dyDescent="0.25">
      <c r="B78" s="208" t="s">
        <v>38</v>
      </c>
      <c r="C78" s="149" t="s">
        <v>90</v>
      </c>
      <c r="D78" s="164" t="s">
        <v>73</v>
      </c>
      <c r="E78" s="36">
        <v>10</v>
      </c>
      <c r="F78" s="36"/>
      <c r="G78" s="36"/>
      <c r="H78" s="36"/>
      <c r="I78" s="36"/>
      <c r="J78" s="36">
        <v>5</v>
      </c>
      <c r="K78" s="36">
        <v>4</v>
      </c>
      <c r="L78" s="36"/>
      <c r="M78" s="36"/>
      <c r="N78" s="42"/>
      <c r="O78" s="42">
        <v>0</v>
      </c>
      <c r="P78" s="152">
        <v>1</v>
      </c>
      <c r="Q78" s="42">
        <v>0</v>
      </c>
      <c r="R78" s="42">
        <v>0</v>
      </c>
      <c r="S78" s="42">
        <v>0</v>
      </c>
      <c r="T78" s="42">
        <v>0</v>
      </c>
      <c r="U78" s="42">
        <v>0</v>
      </c>
      <c r="V78" s="42">
        <v>0</v>
      </c>
      <c r="W78" s="42"/>
      <c r="X78" s="42"/>
      <c r="Y78" s="42"/>
      <c r="Z78" s="152"/>
      <c r="AA78" s="152"/>
      <c r="AB78" s="152"/>
      <c r="AC78" s="178">
        <f t="shared" si="4"/>
        <v>0</v>
      </c>
      <c r="AD78" s="153">
        <f t="shared" si="5"/>
        <v>10</v>
      </c>
      <c r="AE78" s="163">
        <f t="shared" si="3"/>
        <v>1</v>
      </c>
    </row>
    <row r="79" spans="2:31" ht="40.5" customHeight="1" thickBot="1" x14ac:dyDescent="0.3">
      <c r="B79" s="210"/>
      <c r="C79" s="48" t="s">
        <v>91</v>
      </c>
      <c r="D79" s="49" t="s">
        <v>92</v>
      </c>
      <c r="E79" s="50">
        <v>4</v>
      </c>
      <c r="F79" s="50"/>
      <c r="G79" s="50"/>
      <c r="H79" s="50"/>
      <c r="I79" s="50"/>
      <c r="J79" s="50"/>
      <c r="K79" s="50">
        <v>2</v>
      </c>
      <c r="L79" s="50"/>
      <c r="M79" s="50"/>
      <c r="N79" s="51"/>
      <c r="O79" s="51">
        <v>0</v>
      </c>
      <c r="P79" s="51">
        <v>2</v>
      </c>
      <c r="Q79" s="51">
        <v>0</v>
      </c>
      <c r="R79" s="51">
        <v>0</v>
      </c>
      <c r="S79" s="51">
        <v>0</v>
      </c>
      <c r="T79" s="51">
        <v>0</v>
      </c>
      <c r="U79" s="51">
        <v>0</v>
      </c>
      <c r="V79" s="51">
        <v>0</v>
      </c>
      <c r="W79" s="51"/>
      <c r="X79" s="51"/>
      <c r="Y79" s="51"/>
      <c r="Z79" s="51"/>
      <c r="AA79" s="51"/>
      <c r="AB79" s="51"/>
      <c r="AC79" s="165">
        <f t="shared" si="4"/>
        <v>0</v>
      </c>
      <c r="AD79" s="165">
        <f t="shared" si="5"/>
        <v>4</v>
      </c>
      <c r="AE79" s="166">
        <f t="shared" si="3"/>
        <v>1</v>
      </c>
    </row>
    <row r="82" spans="2:10" ht="40.5" customHeight="1" x14ac:dyDescent="0.25">
      <c r="B82" s="227" t="s">
        <v>177</v>
      </c>
      <c r="C82" s="227"/>
      <c r="D82" s="227"/>
      <c r="E82" s="227"/>
      <c r="F82" s="227"/>
      <c r="G82" s="227"/>
      <c r="H82" s="227"/>
      <c r="I82" s="227"/>
      <c r="J82" s="227"/>
    </row>
    <row r="84" spans="2:10" ht="15.75" thickBot="1" x14ac:dyDescent="0.3"/>
    <row r="85" spans="2:10" ht="15.75" thickBot="1" x14ac:dyDescent="0.3">
      <c r="B85" s="179" t="s">
        <v>33</v>
      </c>
      <c r="C85" s="180" t="s">
        <v>1</v>
      </c>
      <c r="D85" s="180" t="s">
        <v>2</v>
      </c>
      <c r="E85" s="180" t="s">
        <v>178</v>
      </c>
      <c r="F85" s="181">
        <v>2024</v>
      </c>
    </row>
    <row r="86" spans="2:10" ht="123" customHeight="1" thickBot="1" x14ac:dyDescent="0.3">
      <c r="B86" s="182" t="s">
        <v>179</v>
      </c>
      <c r="C86" s="183" t="s">
        <v>181</v>
      </c>
      <c r="D86" s="186" t="s">
        <v>180</v>
      </c>
      <c r="E86" s="184">
        <v>2</v>
      </c>
      <c r="F86" s="185">
        <v>0</v>
      </c>
    </row>
  </sheetData>
  <autoFilter ref="B33:AE33" xr:uid="{62AD7193-82A3-4052-9892-17370E13DFF9}"/>
  <mergeCells count="19">
    <mergeCell ref="B67:B71"/>
    <mergeCell ref="B72:B74"/>
    <mergeCell ref="B75:B77"/>
    <mergeCell ref="B25:AE26"/>
    <mergeCell ref="B82:J82"/>
    <mergeCell ref="B78:B79"/>
    <mergeCell ref="B28:J28"/>
    <mergeCell ref="B30:AE31"/>
    <mergeCell ref="B35:B36"/>
    <mergeCell ref="B38:B39"/>
    <mergeCell ref="B41:B48"/>
    <mergeCell ref="B49:B57"/>
    <mergeCell ref="B59:AE60"/>
    <mergeCell ref="B63:B66"/>
    <mergeCell ref="B3:AE3"/>
    <mergeCell ref="B5:J5"/>
    <mergeCell ref="B7:J7"/>
    <mergeCell ref="B9:J9"/>
    <mergeCell ref="B22:J22"/>
  </mergeCells>
  <conditionalFormatting sqref="Q82:V86">
    <cfRule type="cellIs" dxfId="1" priority="1" operator="greaterThan">
      <formula>0</formula>
    </cfRule>
  </conditionalFormatting>
  <pageMargins left="0.9055118110236221" right="0.31496062992125984" top="1.3385826771653544" bottom="0.74803149606299213" header="0.31496062992125984" footer="0.31496062992125984"/>
  <pageSetup scale="23" orientation="landscape" horizontalDpi="300" verticalDpi="3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20050-E8F0-41DB-B8A7-9439084FE845}">
  <sheetPr>
    <pageSetUpPr fitToPage="1"/>
  </sheetPr>
  <dimension ref="B3:AG87"/>
  <sheetViews>
    <sheetView tabSelected="1" zoomScale="68" zoomScaleNormal="68" workbookViewId="0">
      <selection activeCell="B3" sqref="B3:AE3"/>
    </sheetView>
  </sheetViews>
  <sheetFormatPr baseColWidth="10" defaultColWidth="11.42578125" defaultRowHeight="15" outlineLevelCol="1" x14ac:dyDescent="0.25"/>
  <cols>
    <col min="1" max="1" width="3.42578125" style="22" customWidth="1"/>
    <col min="2" max="2" width="33.5703125" style="22" customWidth="1"/>
    <col min="3" max="3" width="35" style="19" customWidth="1"/>
    <col min="4" max="4" width="41.42578125" style="19" customWidth="1"/>
    <col min="5" max="14" width="16.140625" style="56" customWidth="1"/>
    <col min="15" max="16" width="16.7109375" style="56" customWidth="1"/>
    <col min="17" max="17" width="14.7109375" style="22" customWidth="1"/>
    <col min="18" max="19" width="15.140625" style="22" customWidth="1"/>
    <col min="20" max="25" width="15.140625" style="22" customWidth="1" outlineLevel="1"/>
    <col min="26" max="28" width="15.140625" style="22" hidden="1" customWidth="1" outlineLevel="1"/>
    <col min="29" max="29" width="15.5703125" style="22" customWidth="1"/>
    <col min="30" max="30" width="17.5703125" style="22" customWidth="1"/>
    <col min="31" max="31" width="17.42578125" style="22" customWidth="1"/>
    <col min="32" max="32" width="11.42578125" style="22"/>
    <col min="33" max="34" width="11.42578125" style="22" customWidth="1"/>
    <col min="35" max="16384" width="11.42578125" style="22"/>
  </cols>
  <sheetData>
    <row r="3" spans="2:31" ht="30" customHeight="1" x14ac:dyDescent="0.25">
      <c r="B3" s="191" t="s">
        <v>102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3"/>
    </row>
    <row r="5" spans="2:31" ht="66" customHeight="1" x14ac:dyDescent="0.25">
      <c r="B5" s="194" t="s">
        <v>172</v>
      </c>
      <c r="C5" s="194"/>
      <c r="D5" s="194"/>
      <c r="E5" s="194"/>
      <c r="F5" s="194"/>
      <c r="G5" s="194"/>
      <c r="H5" s="194"/>
      <c r="I5" s="194"/>
      <c r="J5" s="194"/>
      <c r="K5" s="19"/>
      <c r="L5" s="19"/>
      <c r="M5" s="19"/>
      <c r="N5" s="19"/>
      <c r="O5" s="19"/>
      <c r="P5" s="19"/>
    </row>
    <row r="7" spans="2:31" ht="15" customHeight="1" x14ac:dyDescent="0.25">
      <c r="B7" s="195" t="s">
        <v>147</v>
      </c>
      <c r="C7" s="196"/>
      <c r="D7" s="196"/>
      <c r="E7" s="196"/>
      <c r="F7" s="196"/>
      <c r="G7" s="196"/>
      <c r="H7" s="196"/>
      <c r="I7" s="196"/>
      <c r="J7" s="196"/>
      <c r="K7" s="25"/>
      <c r="L7" s="25"/>
      <c r="M7" s="25"/>
      <c r="N7" s="25"/>
      <c r="O7" s="25"/>
      <c r="P7" s="25"/>
    </row>
    <row r="9" spans="2:31" ht="60.75" customHeight="1" x14ac:dyDescent="0.25">
      <c r="B9" s="194" t="s">
        <v>105</v>
      </c>
      <c r="C9" s="194"/>
      <c r="D9" s="194"/>
      <c r="E9" s="194"/>
      <c r="F9" s="194"/>
      <c r="G9" s="194"/>
      <c r="H9" s="194"/>
      <c r="I9" s="194"/>
      <c r="J9" s="194"/>
      <c r="K9" s="19"/>
      <c r="L9" s="19"/>
      <c r="M9" s="19"/>
      <c r="N9" s="19"/>
      <c r="O9" s="19"/>
      <c r="P9" s="19"/>
    </row>
    <row r="11" spans="2:31" x14ac:dyDescent="0.25">
      <c r="B11" s="96" t="s">
        <v>70</v>
      </c>
      <c r="C11" s="24" t="s">
        <v>71</v>
      </c>
    </row>
    <row r="12" spans="2:31" x14ac:dyDescent="0.25">
      <c r="B12" s="57">
        <v>2016</v>
      </c>
      <c r="C12" s="58">
        <v>0.52800000000000002</v>
      </c>
    </row>
    <row r="13" spans="2:31" x14ac:dyDescent="0.25">
      <c r="B13" s="57">
        <v>2017</v>
      </c>
      <c r="C13" s="58">
        <v>0.67</v>
      </c>
    </row>
    <row r="14" spans="2:31" x14ac:dyDescent="0.25">
      <c r="B14" s="57">
        <v>2018</v>
      </c>
      <c r="C14" s="58">
        <v>0.76</v>
      </c>
    </row>
    <row r="15" spans="2:31" x14ac:dyDescent="0.25">
      <c r="B15" s="57">
        <v>2019</v>
      </c>
      <c r="C15" s="58">
        <v>0.81200000000000006</v>
      </c>
    </row>
    <row r="16" spans="2:31" x14ac:dyDescent="0.25">
      <c r="B16" s="57">
        <v>2020</v>
      </c>
      <c r="C16" s="58">
        <v>0.84299999999999997</v>
      </c>
    </row>
    <row r="17" spans="2:31" x14ac:dyDescent="0.25">
      <c r="B17" s="57">
        <v>2021</v>
      </c>
      <c r="C17" s="59">
        <v>0.86599999999999999</v>
      </c>
    </row>
    <row r="18" spans="2:31" x14ac:dyDescent="0.25">
      <c r="B18" s="57">
        <v>2022</v>
      </c>
      <c r="C18" s="59">
        <v>0.89600000000000002</v>
      </c>
    </row>
    <row r="19" spans="2:31" x14ac:dyDescent="0.25">
      <c r="B19" s="57">
        <v>2023</v>
      </c>
      <c r="C19" s="59">
        <v>0.90800000000000003</v>
      </c>
    </row>
    <row r="20" spans="2:31" x14ac:dyDescent="0.25">
      <c r="B20" s="100">
        <v>45382</v>
      </c>
      <c r="C20" s="59">
        <v>0.91100000000000003</v>
      </c>
    </row>
    <row r="21" spans="2:31" x14ac:dyDescent="0.25">
      <c r="B21" s="100">
        <v>45473</v>
      </c>
      <c r="C21" s="187" t="s">
        <v>173</v>
      </c>
    </row>
    <row r="22" spans="2:31" x14ac:dyDescent="0.25">
      <c r="B22" s="171">
        <v>45565</v>
      </c>
      <c r="C22" s="228" t="s">
        <v>183</v>
      </c>
    </row>
    <row r="23" spans="2:31" ht="15" customHeight="1" x14ac:dyDescent="0.25">
      <c r="B23" s="197"/>
      <c r="C23" s="197"/>
      <c r="D23" s="197"/>
      <c r="E23" s="197"/>
      <c r="F23" s="197"/>
      <c r="G23" s="197"/>
      <c r="H23" s="197"/>
      <c r="I23" s="197"/>
      <c r="J23" s="197"/>
      <c r="K23" s="19"/>
      <c r="L23" s="19"/>
      <c r="M23" s="19"/>
      <c r="N23" s="19"/>
      <c r="O23" s="19"/>
      <c r="P23" s="19"/>
    </row>
    <row r="24" spans="2:31" x14ac:dyDescent="0.25">
      <c r="B24" s="175" t="s">
        <v>182</v>
      </c>
    </row>
    <row r="26" spans="2:31" x14ac:dyDescent="0.25">
      <c r="B26" s="189" t="s">
        <v>143</v>
      </c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</row>
    <row r="27" spans="2:31" x14ac:dyDescent="0.25"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</row>
    <row r="29" spans="2:31" ht="27.75" customHeight="1" x14ac:dyDescent="0.25">
      <c r="B29" s="194" t="s">
        <v>175</v>
      </c>
      <c r="C29" s="194"/>
      <c r="D29" s="194"/>
      <c r="E29" s="194"/>
      <c r="F29" s="194"/>
      <c r="G29" s="194"/>
      <c r="H29" s="194"/>
      <c r="I29" s="194"/>
      <c r="J29" s="194"/>
      <c r="K29" s="19"/>
      <c r="L29" s="19"/>
      <c r="M29" s="19"/>
      <c r="N29" s="19"/>
      <c r="O29" s="19"/>
      <c r="P29" s="19"/>
    </row>
    <row r="30" spans="2:31" ht="15" customHeight="1" x14ac:dyDescent="0.25">
      <c r="B30" s="25"/>
      <c r="C30" s="25"/>
      <c r="D30" s="25"/>
      <c r="E30" s="25"/>
      <c r="F30" s="25"/>
      <c r="G30" s="25"/>
      <c r="H30" s="25"/>
      <c r="I30" s="25"/>
      <c r="J30" s="25"/>
    </row>
    <row r="31" spans="2:31" x14ac:dyDescent="0.25">
      <c r="B31" s="189" t="s">
        <v>150</v>
      </c>
      <c r="C31" s="190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</row>
    <row r="32" spans="2:31" x14ac:dyDescent="0.25">
      <c r="B32" s="190"/>
      <c r="C32" s="190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</row>
    <row r="33" spans="2:31" ht="15.75" thickBot="1" x14ac:dyDescent="0.3"/>
    <row r="34" spans="2:31" ht="72" customHeight="1" thickBot="1" x14ac:dyDescent="0.3">
      <c r="B34" s="14" t="s">
        <v>0</v>
      </c>
      <c r="C34" s="15" t="s">
        <v>1</v>
      </c>
      <c r="D34" s="15" t="s">
        <v>2</v>
      </c>
      <c r="E34" s="26" t="s">
        <v>75</v>
      </c>
      <c r="F34" s="131">
        <v>2013</v>
      </c>
      <c r="G34" s="131">
        <v>2014</v>
      </c>
      <c r="H34" s="131">
        <v>2015</v>
      </c>
      <c r="I34" s="131">
        <v>2016</v>
      </c>
      <c r="J34" s="131">
        <v>2017</v>
      </c>
      <c r="K34" s="131">
        <v>2018</v>
      </c>
      <c r="L34" s="131">
        <v>2019</v>
      </c>
      <c r="M34" s="131">
        <v>2020</v>
      </c>
      <c r="N34" s="131">
        <v>2021</v>
      </c>
      <c r="O34" s="104">
        <v>2022</v>
      </c>
      <c r="P34" s="104">
        <v>2023</v>
      </c>
      <c r="Q34" s="172">
        <v>45292</v>
      </c>
      <c r="R34" s="172">
        <v>45323</v>
      </c>
      <c r="S34" s="172">
        <v>45352</v>
      </c>
      <c r="T34" s="172">
        <v>45383</v>
      </c>
      <c r="U34" s="172">
        <v>45413</v>
      </c>
      <c r="V34" s="172">
        <v>45444</v>
      </c>
      <c r="W34" s="172">
        <v>45474</v>
      </c>
      <c r="X34" s="172">
        <v>45505</v>
      </c>
      <c r="Y34" s="172">
        <v>45536</v>
      </c>
      <c r="Z34" s="172">
        <v>45566</v>
      </c>
      <c r="AA34" s="172">
        <v>45597</v>
      </c>
      <c r="AB34" s="172">
        <v>45627</v>
      </c>
      <c r="AC34" s="172" t="s">
        <v>184</v>
      </c>
      <c r="AD34" s="172" t="s">
        <v>185</v>
      </c>
      <c r="AE34" s="172" t="s">
        <v>186</v>
      </c>
    </row>
    <row r="35" spans="2:31" ht="45.75" thickBot="1" x14ac:dyDescent="0.3">
      <c r="B35" s="71" t="s">
        <v>3</v>
      </c>
      <c r="C35" s="66" t="s">
        <v>4</v>
      </c>
      <c r="D35" s="66" t="s">
        <v>97</v>
      </c>
      <c r="E35" s="67">
        <v>43903</v>
      </c>
      <c r="F35" s="67">
        <v>3700</v>
      </c>
      <c r="G35" s="67">
        <v>2874</v>
      </c>
      <c r="H35" s="67">
        <v>4005</v>
      </c>
      <c r="I35" s="67">
        <v>7293</v>
      </c>
      <c r="J35" s="67">
        <v>4586</v>
      </c>
      <c r="K35" s="67">
        <v>7395</v>
      </c>
      <c r="L35" s="67">
        <v>2296</v>
      </c>
      <c r="M35" s="67">
        <v>2708</v>
      </c>
      <c r="N35" s="67">
        <v>1313</v>
      </c>
      <c r="O35" s="67">
        <v>1611</v>
      </c>
      <c r="P35" s="68">
        <v>1160</v>
      </c>
      <c r="Q35" s="68">
        <v>79</v>
      </c>
      <c r="R35" s="68">
        <v>21</v>
      </c>
      <c r="S35" s="68">
        <v>108</v>
      </c>
      <c r="T35" s="68">
        <v>3</v>
      </c>
      <c r="U35" s="68">
        <v>2</v>
      </c>
      <c r="V35" s="68">
        <v>40</v>
      </c>
      <c r="W35" s="68">
        <v>1</v>
      </c>
      <c r="X35" s="68">
        <v>22</v>
      </c>
      <c r="Y35" s="68">
        <v>7</v>
      </c>
      <c r="Z35" s="68"/>
      <c r="AA35" s="68"/>
      <c r="AB35" s="68"/>
      <c r="AC35" s="132">
        <f>+SUM(Q35:AB35)</f>
        <v>283</v>
      </c>
      <c r="AD35" s="132">
        <f>+AC35+O35+N35+M35+L35+K35+J35+I35+H35+G35+P35+F35</f>
        <v>39224</v>
      </c>
      <c r="AE35" s="133">
        <f t="shared" ref="AE35:AE58" si="0">AD35/E35</f>
        <v>0.89342413958043865</v>
      </c>
    </row>
    <row r="36" spans="2:31" ht="45" x14ac:dyDescent="0.25">
      <c r="B36" s="200" t="s">
        <v>5</v>
      </c>
      <c r="C36" s="43" t="s">
        <v>6</v>
      </c>
      <c r="D36" s="43" t="s">
        <v>77</v>
      </c>
      <c r="E36" s="44">
        <v>130</v>
      </c>
      <c r="F36" s="44"/>
      <c r="G36" s="44">
        <v>12</v>
      </c>
      <c r="H36" s="44">
        <v>8</v>
      </c>
      <c r="I36" s="44">
        <v>26</v>
      </c>
      <c r="J36" s="44">
        <f>78-SUM(F36:I36)</f>
        <v>32</v>
      </c>
      <c r="K36" s="44">
        <f>97-SUM(F36:J36)</f>
        <v>19</v>
      </c>
      <c r="L36" s="44">
        <f>107-SUM(F36:K36)</f>
        <v>10</v>
      </c>
      <c r="M36" s="44">
        <f>112-SUM(F36:L36)</f>
        <v>5</v>
      </c>
      <c r="N36" s="44">
        <v>4</v>
      </c>
      <c r="O36" s="44">
        <v>2</v>
      </c>
      <c r="P36" s="32">
        <v>3</v>
      </c>
      <c r="Q36" s="32">
        <v>0</v>
      </c>
      <c r="R36" s="32">
        <v>0</v>
      </c>
      <c r="S36" s="32">
        <v>0</v>
      </c>
      <c r="T36" s="32">
        <v>0</v>
      </c>
      <c r="U36" s="32">
        <v>0</v>
      </c>
      <c r="V36" s="32">
        <v>0</v>
      </c>
      <c r="W36" s="32">
        <v>0</v>
      </c>
      <c r="X36" s="32">
        <v>0</v>
      </c>
      <c r="Y36" s="32">
        <v>0</v>
      </c>
      <c r="Z36" s="32"/>
      <c r="AA36" s="32"/>
      <c r="AB36" s="32"/>
      <c r="AC36" s="134">
        <f>+SUM(Q36:Y36)</f>
        <v>0</v>
      </c>
      <c r="AD36" s="134">
        <f t="shared" ref="AD36:AD58" si="1">+AC36+O36+N36+M36+L36+K36+J36+I36+H36+G36+P36+F36</f>
        <v>121</v>
      </c>
      <c r="AE36" s="135">
        <f t="shared" si="0"/>
        <v>0.93076923076923079</v>
      </c>
    </row>
    <row r="37" spans="2:31" ht="45.75" thickBot="1" x14ac:dyDescent="0.3">
      <c r="B37" s="221"/>
      <c r="C37" s="136" t="s">
        <v>7</v>
      </c>
      <c r="D37" s="136" t="s">
        <v>8</v>
      </c>
      <c r="E37" s="137">
        <v>99</v>
      </c>
      <c r="F37" s="137"/>
      <c r="G37" s="137">
        <v>13</v>
      </c>
      <c r="H37" s="137">
        <v>11</v>
      </c>
      <c r="I37" s="137">
        <v>21</v>
      </c>
      <c r="J37" s="137">
        <f>65-SUM(F37:I37)</f>
        <v>20</v>
      </c>
      <c r="K37" s="137">
        <f>83-SUM(F37:J37)</f>
        <v>18</v>
      </c>
      <c r="L37" s="137">
        <f>88-SUM(F37:K37)</f>
        <v>5</v>
      </c>
      <c r="M37" s="137">
        <f>93-SUM(F37:L37)</f>
        <v>5</v>
      </c>
      <c r="N37" s="137">
        <v>2</v>
      </c>
      <c r="O37" s="137">
        <v>2</v>
      </c>
      <c r="P37" s="130">
        <v>0</v>
      </c>
      <c r="Q37" s="130">
        <v>0</v>
      </c>
      <c r="R37" s="130">
        <v>0</v>
      </c>
      <c r="S37" s="130">
        <v>0</v>
      </c>
      <c r="T37" s="130">
        <v>0</v>
      </c>
      <c r="U37" s="130">
        <v>0</v>
      </c>
      <c r="V37" s="130">
        <v>0</v>
      </c>
      <c r="W37" s="130">
        <v>0</v>
      </c>
      <c r="X37" s="130">
        <v>0</v>
      </c>
      <c r="Y37" s="130">
        <v>0</v>
      </c>
      <c r="Z37" s="130"/>
      <c r="AA37" s="130"/>
      <c r="AB37" s="130"/>
      <c r="AC37" s="138">
        <f>+SUM(Q37:Y37)</f>
        <v>0</v>
      </c>
      <c r="AD37" s="138">
        <f t="shared" si="1"/>
        <v>97</v>
      </c>
      <c r="AE37" s="139">
        <f t="shared" si="0"/>
        <v>0.97979797979797978</v>
      </c>
    </row>
    <row r="38" spans="2:31" ht="59.25" customHeight="1" thickBot="1" x14ac:dyDescent="0.3">
      <c r="B38" s="71" t="s">
        <v>9</v>
      </c>
      <c r="C38" s="66" t="s">
        <v>10</v>
      </c>
      <c r="D38" s="66" t="s">
        <v>76</v>
      </c>
      <c r="E38" s="67">
        <v>40</v>
      </c>
      <c r="F38" s="67">
        <v>1</v>
      </c>
      <c r="G38" s="67">
        <v>3</v>
      </c>
      <c r="H38" s="67">
        <v>3</v>
      </c>
      <c r="I38" s="67">
        <v>8</v>
      </c>
      <c r="J38" s="67"/>
      <c r="K38" s="67">
        <f>20-SUM(F38:J38)</f>
        <v>5</v>
      </c>
      <c r="L38" s="67">
        <f>24-SUM(F38:K38)</f>
        <v>4</v>
      </c>
      <c r="M38" s="67">
        <f>28-SUM(F38:L38)</f>
        <v>4</v>
      </c>
      <c r="N38" s="67">
        <v>1</v>
      </c>
      <c r="O38" s="67">
        <v>4</v>
      </c>
      <c r="P38" s="68">
        <v>1</v>
      </c>
      <c r="Q38" s="68">
        <v>0</v>
      </c>
      <c r="R38" s="68">
        <v>0</v>
      </c>
      <c r="S38" s="68">
        <v>0</v>
      </c>
      <c r="T38" s="68">
        <v>0</v>
      </c>
      <c r="U38" s="68">
        <v>0</v>
      </c>
      <c r="V38" s="68">
        <v>0</v>
      </c>
      <c r="W38" s="68">
        <v>0</v>
      </c>
      <c r="X38" s="68">
        <v>0</v>
      </c>
      <c r="Y38" s="68">
        <v>0</v>
      </c>
      <c r="Z38" s="68"/>
      <c r="AA38" s="68"/>
      <c r="AB38" s="68"/>
      <c r="AC38" s="132">
        <f t="shared" ref="AC38:AC58" si="2">+SUM(Q38:Y38)</f>
        <v>0</v>
      </c>
      <c r="AD38" s="132">
        <f t="shared" si="1"/>
        <v>34</v>
      </c>
      <c r="AE38" s="140">
        <f t="shared" si="0"/>
        <v>0.85</v>
      </c>
    </row>
    <row r="39" spans="2:31" ht="45" x14ac:dyDescent="0.25">
      <c r="B39" s="202" t="s">
        <v>11</v>
      </c>
      <c r="C39" s="43" t="s">
        <v>12</v>
      </c>
      <c r="D39" s="43" t="s">
        <v>13</v>
      </c>
      <c r="E39" s="44">
        <v>388</v>
      </c>
      <c r="F39" s="44">
        <v>10</v>
      </c>
      <c r="G39" s="44">
        <v>88</v>
      </c>
      <c r="H39" s="44">
        <v>179</v>
      </c>
      <c r="I39" s="44">
        <v>92</v>
      </c>
      <c r="J39" s="44">
        <v>7</v>
      </c>
      <c r="K39" s="44">
        <v>1</v>
      </c>
      <c r="L39" s="44">
        <v>2</v>
      </c>
      <c r="M39" s="44">
        <v>7</v>
      </c>
      <c r="N39" s="44">
        <v>0</v>
      </c>
      <c r="O39" s="44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1</v>
      </c>
      <c r="W39" s="32">
        <v>0</v>
      </c>
      <c r="X39" s="32">
        <v>0</v>
      </c>
      <c r="Y39" s="32">
        <v>0</v>
      </c>
      <c r="Z39" s="32"/>
      <c r="AA39" s="32"/>
      <c r="AB39" s="32"/>
      <c r="AC39" s="134">
        <f t="shared" si="2"/>
        <v>1</v>
      </c>
      <c r="AD39" s="188">
        <f t="shared" si="1"/>
        <v>387</v>
      </c>
      <c r="AE39" s="135">
        <f t="shared" si="0"/>
        <v>0.99742268041237114</v>
      </c>
    </row>
    <row r="40" spans="2:31" ht="60.75" thickBot="1" x14ac:dyDescent="0.3">
      <c r="B40" s="222"/>
      <c r="C40" s="136" t="s">
        <v>14</v>
      </c>
      <c r="D40" s="136" t="s">
        <v>48</v>
      </c>
      <c r="E40" s="137">
        <v>5</v>
      </c>
      <c r="F40" s="137"/>
      <c r="G40" s="137"/>
      <c r="H40" s="137">
        <v>5</v>
      </c>
      <c r="I40" s="137"/>
      <c r="J40" s="137"/>
      <c r="K40" s="137"/>
      <c r="L40" s="137"/>
      <c r="M40" s="137"/>
      <c r="N40" s="137"/>
      <c r="O40" s="137">
        <v>0</v>
      </c>
      <c r="P40" s="130">
        <v>0</v>
      </c>
      <c r="Q40" s="130">
        <v>0</v>
      </c>
      <c r="R40" s="130">
        <v>0</v>
      </c>
      <c r="S40" s="130">
        <v>0</v>
      </c>
      <c r="T40" s="130">
        <v>0</v>
      </c>
      <c r="U40" s="130">
        <v>0</v>
      </c>
      <c r="V40" s="130">
        <v>0</v>
      </c>
      <c r="W40" s="130">
        <v>0</v>
      </c>
      <c r="X40" s="130">
        <v>0</v>
      </c>
      <c r="Y40" s="130">
        <v>0</v>
      </c>
      <c r="Z40" s="130"/>
      <c r="AA40" s="130"/>
      <c r="AB40" s="130"/>
      <c r="AC40" s="138">
        <f t="shared" si="2"/>
        <v>0</v>
      </c>
      <c r="AD40" s="138">
        <f t="shared" si="1"/>
        <v>5</v>
      </c>
      <c r="AE40" s="139">
        <f t="shared" si="0"/>
        <v>1</v>
      </c>
    </row>
    <row r="41" spans="2:31" ht="30.75" thickBot="1" x14ac:dyDescent="0.3">
      <c r="B41" s="71" t="s">
        <v>15</v>
      </c>
      <c r="C41" s="66" t="s">
        <v>16</v>
      </c>
      <c r="D41" s="66" t="s">
        <v>78</v>
      </c>
      <c r="E41" s="67">
        <v>255</v>
      </c>
      <c r="F41" s="67"/>
      <c r="G41" s="67">
        <v>4</v>
      </c>
      <c r="H41" s="67">
        <v>42</v>
      </c>
      <c r="I41" s="67">
        <v>42</v>
      </c>
      <c r="J41" s="67">
        <f>115-SUM(F41:I41)</f>
        <v>27</v>
      </c>
      <c r="K41" s="67">
        <f>145-SUM(F41:J41)</f>
        <v>30</v>
      </c>
      <c r="L41" s="67">
        <f>197-SUM(F41:K41)</f>
        <v>52</v>
      </c>
      <c r="M41" s="67">
        <f>220-SUM(F41:L41)</f>
        <v>23</v>
      </c>
      <c r="N41" s="67">
        <v>14</v>
      </c>
      <c r="O41" s="67">
        <v>4</v>
      </c>
      <c r="P41" s="68">
        <v>4</v>
      </c>
      <c r="Q41" s="68">
        <v>0</v>
      </c>
      <c r="R41" s="68">
        <v>0</v>
      </c>
      <c r="S41" s="68">
        <v>0</v>
      </c>
      <c r="T41" s="68">
        <v>0</v>
      </c>
      <c r="U41" s="68">
        <v>0</v>
      </c>
      <c r="V41" s="68">
        <v>0</v>
      </c>
      <c r="W41" s="68">
        <v>1</v>
      </c>
      <c r="X41" s="68">
        <v>0</v>
      </c>
      <c r="Y41" s="68">
        <v>0</v>
      </c>
      <c r="Z41" s="68"/>
      <c r="AA41" s="68"/>
      <c r="AB41" s="68"/>
      <c r="AC41" s="132">
        <f t="shared" si="2"/>
        <v>1</v>
      </c>
      <c r="AD41" s="132">
        <f t="shared" si="1"/>
        <v>243</v>
      </c>
      <c r="AE41" s="140">
        <f t="shared" si="0"/>
        <v>0.95294117647058818</v>
      </c>
    </row>
    <row r="42" spans="2:31" ht="90" x14ac:dyDescent="0.25">
      <c r="B42" s="218" t="s">
        <v>17</v>
      </c>
      <c r="C42" s="43" t="s">
        <v>18</v>
      </c>
      <c r="D42" s="43" t="s">
        <v>19</v>
      </c>
      <c r="E42" s="44">
        <v>137</v>
      </c>
      <c r="F42" s="44">
        <v>71</v>
      </c>
      <c r="G42" s="44">
        <v>66</v>
      </c>
      <c r="H42" s="44"/>
      <c r="I42" s="44"/>
      <c r="J42" s="44"/>
      <c r="K42" s="44"/>
      <c r="L42" s="44"/>
      <c r="M42" s="44"/>
      <c r="N42" s="44"/>
      <c r="O42" s="44">
        <v>0</v>
      </c>
      <c r="P42" s="32">
        <v>0</v>
      </c>
      <c r="Q42" s="32">
        <v>0</v>
      </c>
      <c r="R42" s="32">
        <v>0</v>
      </c>
      <c r="S42" s="32">
        <v>0</v>
      </c>
      <c r="T42" s="32">
        <v>0</v>
      </c>
      <c r="U42" s="32">
        <v>0</v>
      </c>
      <c r="V42" s="32">
        <v>0</v>
      </c>
      <c r="W42" s="32">
        <v>0</v>
      </c>
      <c r="X42" s="32">
        <v>0</v>
      </c>
      <c r="Y42" s="32">
        <v>0</v>
      </c>
      <c r="Z42" s="32"/>
      <c r="AA42" s="32"/>
      <c r="AB42" s="32"/>
      <c r="AC42" s="134">
        <f t="shared" si="2"/>
        <v>0</v>
      </c>
      <c r="AD42" s="134">
        <f t="shared" si="1"/>
        <v>137</v>
      </c>
      <c r="AE42" s="135">
        <f t="shared" si="0"/>
        <v>1</v>
      </c>
    </row>
    <row r="43" spans="2:31" ht="60" x14ac:dyDescent="0.25">
      <c r="B43" s="219"/>
      <c r="C43" s="11" t="s">
        <v>20</v>
      </c>
      <c r="D43" s="11" t="s">
        <v>21</v>
      </c>
      <c r="E43" s="10">
        <v>253</v>
      </c>
      <c r="F43" s="10">
        <v>253</v>
      </c>
      <c r="G43" s="10"/>
      <c r="H43" s="10"/>
      <c r="I43" s="10"/>
      <c r="J43" s="10"/>
      <c r="K43" s="10"/>
      <c r="L43" s="10"/>
      <c r="M43" s="10"/>
      <c r="N43" s="10"/>
      <c r="O43" s="10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7"/>
      <c r="AA43" s="97"/>
      <c r="AB43" s="97"/>
      <c r="AC43" s="167">
        <f t="shared" si="2"/>
        <v>0</v>
      </c>
      <c r="AD43" s="167">
        <f t="shared" si="1"/>
        <v>253</v>
      </c>
      <c r="AE43" s="142">
        <f t="shared" si="0"/>
        <v>1</v>
      </c>
    </row>
    <row r="44" spans="2:31" ht="45" x14ac:dyDescent="0.25">
      <c r="B44" s="219"/>
      <c r="C44" s="4" t="s">
        <v>22</v>
      </c>
      <c r="D44" s="4" t="s">
        <v>23</v>
      </c>
      <c r="E44" s="5">
        <v>4</v>
      </c>
      <c r="F44" s="5"/>
      <c r="G44" s="5"/>
      <c r="H44" s="5">
        <v>3</v>
      </c>
      <c r="I44" s="5"/>
      <c r="J44" s="5"/>
      <c r="K44" s="5">
        <v>1</v>
      </c>
      <c r="L44" s="5"/>
      <c r="M44" s="5"/>
      <c r="N44" s="5"/>
      <c r="O44" s="5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/>
      <c r="AA44" s="6"/>
      <c r="AB44" s="6"/>
      <c r="AC44" s="143">
        <f t="shared" si="2"/>
        <v>0</v>
      </c>
      <c r="AD44" s="143">
        <f t="shared" si="1"/>
        <v>4</v>
      </c>
      <c r="AE44" s="144">
        <f t="shared" si="0"/>
        <v>1</v>
      </c>
    </row>
    <row r="45" spans="2:31" ht="114" customHeight="1" x14ac:dyDescent="0.25">
      <c r="B45" s="219"/>
      <c r="C45" s="11" t="s">
        <v>24</v>
      </c>
      <c r="D45" s="11" t="s">
        <v>25</v>
      </c>
      <c r="E45" s="10">
        <v>87</v>
      </c>
      <c r="F45" s="10"/>
      <c r="G45" s="10"/>
      <c r="H45" s="10">
        <v>15</v>
      </c>
      <c r="I45" s="10">
        <v>35</v>
      </c>
      <c r="J45" s="10">
        <v>24</v>
      </c>
      <c r="K45" s="10">
        <v>10</v>
      </c>
      <c r="L45" s="10"/>
      <c r="M45" s="10"/>
      <c r="N45" s="10">
        <v>1</v>
      </c>
      <c r="O45" s="10">
        <v>2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7"/>
      <c r="AA45" s="97"/>
      <c r="AB45" s="97"/>
      <c r="AC45" s="167">
        <f t="shared" si="2"/>
        <v>0</v>
      </c>
      <c r="AD45" s="167">
        <f t="shared" si="1"/>
        <v>87</v>
      </c>
      <c r="AE45" s="142">
        <f t="shared" si="0"/>
        <v>1</v>
      </c>
    </row>
    <row r="46" spans="2:31" ht="75" x14ac:dyDescent="0.25">
      <c r="B46" s="219"/>
      <c r="C46" s="4" t="s">
        <v>26</v>
      </c>
      <c r="D46" s="4" t="s">
        <v>80</v>
      </c>
      <c r="E46" s="5">
        <v>54</v>
      </c>
      <c r="F46" s="5">
        <v>6</v>
      </c>
      <c r="G46" s="5">
        <v>42</v>
      </c>
      <c r="H46" s="5">
        <v>6</v>
      </c>
      <c r="I46" s="5"/>
      <c r="J46" s="5"/>
      <c r="K46" s="5"/>
      <c r="L46" s="5"/>
      <c r="M46" s="5"/>
      <c r="N46" s="5"/>
      <c r="O46" s="5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/>
      <c r="AA46" s="6"/>
      <c r="AB46" s="6"/>
      <c r="AC46" s="143">
        <f t="shared" si="2"/>
        <v>0</v>
      </c>
      <c r="AD46" s="143">
        <f t="shared" si="1"/>
        <v>54</v>
      </c>
      <c r="AE46" s="144">
        <f t="shared" si="0"/>
        <v>1</v>
      </c>
    </row>
    <row r="47" spans="2:31" ht="75" x14ac:dyDescent="0.25">
      <c r="B47" s="219"/>
      <c r="C47" s="11" t="s">
        <v>27</v>
      </c>
      <c r="D47" s="11" t="s">
        <v>79</v>
      </c>
      <c r="E47" s="10">
        <v>54</v>
      </c>
      <c r="F47" s="10">
        <v>6</v>
      </c>
      <c r="G47" s="10">
        <v>42</v>
      </c>
      <c r="H47" s="10">
        <v>6</v>
      </c>
      <c r="I47" s="10"/>
      <c r="J47" s="10"/>
      <c r="K47" s="10"/>
      <c r="L47" s="10"/>
      <c r="M47" s="10"/>
      <c r="N47" s="10"/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7"/>
      <c r="AA47" s="97"/>
      <c r="AB47" s="97"/>
      <c r="AC47" s="167">
        <f t="shared" si="2"/>
        <v>0</v>
      </c>
      <c r="AD47" s="167">
        <f t="shared" si="1"/>
        <v>54</v>
      </c>
      <c r="AE47" s="142">
        <f t="shared" si="0"/>
        <v>1</v>
      </c>
    </row>
    <row r="48" spans="2:31" ht="102" customHeight="1" x14ac:dyDescent="0.25">
      <c r="B48" s="219"/>
      <c r="C48" s="4" t="s">
        <v>28</v>
      </c>
      <c r="D48" s="4" t="s">
        <v>85</v>
      </c>
      <c r="E48" s="5">
        <v>2</v>
      </c>
      <c r="F48" s="5"/>
      <c r="G48" s="5"/>
      <c r="H48" s="5"/>
      <c r="I48" s="5"/>
      <c r="J48" s="5"/>
      <c r="K48" s="5"/>
      <c r="L48" s="5"/>
      <c r="M48" s="5"/>
      <c r="N48" s="5">
        <v>1</v>
      </c>
      <c r="O48" s="5">
        <v>0</v>
      </c>
      <c r="P48" s="6">
        <v>1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/>
      <c r="AA48" s="6"/>
      <c r="AB48" s="6"/>
      <c r="AC48" s="143">
        <f t="shared" si="2"/>
        <v>0</v>
      </c>
      <c r="AD48" s="143">
        <f t="shared" si="1"/>
        <v>2</v>
      </c>
      <c r="AE48" s="144">
        <f t="shared" si="0"/>
        <v>1</v>
      </c>
    </row>
    <row r="49" spans="2:33" ht="102" customHeight="1" thickBot="1" x14ac:dyDescent="0.3">
      <c r="B49" s="223"/>
      <c r="C49" s="84" t="s">
        <v>123</v>
      </c>
      <c r="D49" s="84" t="s">
        <v>122</v>
      </c>
      <c r="E49" s="145">
        <v>1</v>
      </c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85">
        <v>1</v>
      </c>
      <c r="Q49" s="85">
        <v>0</v>
      </c>
      <c r="R49" s="85">
        <v>0</v>
      </c>
      <c r="S49" s="85">
        <v>0</v>
      </c>
      <c r="T49" s="85">
        <v>0</v>
      </c>
      <c r="U49" s="85">
        <v>0</v>
      </c>
      <c r="V49" s="85">
        <v>0</v>
      </c>
      <c r="W49" s="85">
        <v>0</v>
      </c>
      <c r="X49" s="85">
        <v>0</v>
      </c>
      <c r="Y49" s="85">
        <v>0</v>
      </c>
      <c r="Z49" s="146"/>
      <c r="AA49" s="146"/>
      <c r="AB49" s="146"/>
      <c r="AC49" s="168">
        <f t="shared" si="2"/>
        <v>0</v>
      </c>
      <c r="AD49" s="168">
        <f t="shared" si="1"/>
        <v>1</v>
      </c>
      <c r="AE49" s="148">
        <f t="shared" si="0"/>
        <v>1</v>
      </c>
    </row>
    <row r="50" spans="2:33" ht="30" x14ac:dyDescent="0.25">
      <c r="B50" s="224" t="s">
        <v>29</v>
      </c>
      <c r="C50" s="149" t="s">
        <v>56</v>
      </c>
      <c r="D50" s="150" t="s">
        <v>82</v>
      </c>
      <c r="E50" s="151">
        <v>28</v>
      </c>
      <c r="F50" s="151"/>
      <c r="G50" s="151"/>
      <c r="H50" s="151"/>
      <c r="I50" s="151">
        <v>2</v>
      </c>
      <c r="J50" s="151">
        <v>12</v>
      </c>
      <c r="K50" s="151">
        <f>20-SUM(F50:J50)</f>
        <v>6</v>
      </c>
      <c r="L50" s="151">
        <v>5</v>
      </c>
      <c r="M50" s="151">
        <v>2</v>
      </c>
      <c r="N50" s="151">
        <v>1</v>
      </c>
      <c r="O50" s="151">
        <v>0</v>
      </c>
      <c r="P50" s="36">
        <v>0</v>
      </c>
      <c r="Q50" s="36">
        <v>0</v>
      </c>
      <c r="R50" s="36">
        <v>0</v>
      </c>
      <c r="S50" s="36">
        <v>0</v>
      </c>
      <c r="T50" s="36">
        <v>0</v>
      </c>
      <c r="U50" s="36">
        <v>0</v>
      </c>
      <c r="V50" s="36">
        <v>0</v>
      </c>
      <c r="W50" s="36">
        <v>0</v>
      </c>
      <c r="X50" s="36">
        <v>0</v>
      </c>
      <c r="Y50" s="36">
        <v>0</v>
      </c>
      <c r="Z50" s="152"/>
      <c r="AA50" s="152"/>
      <c r="AB50" s="152"/>
      <c r="AC50" s="169">
        <f t="shared" si="2"/>
        <v>0</v>
      </c>
      <c r="AD50" s="169">
        <f t="shared" si="1"/>
        <v>28</v>
      </c>
      <c r="AE50" s="154">
        <f t="shared" si="0"/>
        <v>1</v>
      </c>
    </row>
    <row r="51" spans="2:33" ht="30" x14ac:dyDescent="0.25">
      <c r="B51" s="206"/>
      <c r="C51" s="12" t="s">
        <v>57</v>
      </c>
      <c r="D51" s="17" t="s">
        <v>81</v>
      </c>
      <c r="E51" s="5">
        <v>32</v>
      </c>
      <c r="F51" s="5"/>
      <c r="G51" s="5"/>
      <c r="H51" s="5"/>
      <c r="I51" s="5">
        <v>5</v>
      </c>
      <c r="J51" s="5">
        <v>16</v>
      </c>
      <c r="K51" s="5">
        <f>26-SUM(F51:J51)</f>
        <v>5</v>
      </c>
      <c r="L51" s="5">
        <v>6</v>
      </c>
      <c r="M51" s="5"/>
      <c r="N51" s="5"/>
      <c r="O51" s="5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/>
      <c r="AA51" s="6"/>
      <c r="AB51" s="6"/>
      <c r="AC51" s="143">
        <f t="shared" si="2"/>
        <v>0</v>
      </c>
      <c r="AD51" s="143">
        <f t="shared" si="1"/>
        <v>32</v>
      </c>
      <c r="AE51" s="144">
        <f t="shared" si="0"/>
        <v>1</v>
      </c>
    </row>
    <row r="52" spans="2:33" ht="88.5" customHeight="1" x14ac:dyDescent="0.25">
      <c r="B52" s="206"/>
      <c r="C52" s="11" t="s">
        <v>58</v>
      </c>
      <c r="D52" s="18" t="s">
        <v>59</v>
      </c>
      <c r="E52" s="10">
        <v>21</v>
      </c>
      <c r="F52" s="10"/>
      <c r="G52" s="10"/>
      <c r="H52" s="10"/>
      <c r="I52" s="10">
        <v>21</v>
      </c>
      <c r="J52" s="10"/>
      <c r="K52" s="10"/>
      <c r="L52" s="10"/>
      <c r="M52" s="10"/>
      <c r="N52" s="10"/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7"/>
      <c r="AA52" s="97"/>
      <c r="AB52" s="97"/>
      <c r="AC52" s="167">
        <f t="shared" si="2"/>
        <v>0</v>
      </c>
      <c r="AD52" s="167">
        <f t="shared" si="1"/>
        <v>21</v>
      </c>
      <c r="AE52" s="142">
        <f t="shared" si="0"/>
        <v>1</v>
      </c>
    </row>
    <row r="53" spans="2:33" ht="88.5" customHeight="1" x14ac:dyDescent="0.25">
      <c r="B53" s="206"/>
      <c r="C53" s="12" t="s">
        <v>60</v>
      </c>
      <c r="D53" s="17" t="s">
        <v>61</v>
      </c>
      <c r="E53" s="5">
        <v>3</v>
      </c>
      <c r="F53" s="5"/>
      <c r="G53" s="5"/>
      <c r="H53" s="5"/>
      <c r="I53" s="5">
        <v>3</v>
      </c>
      <c r="J53" s="5"/>
      <c r="K53" s="5"/>
      <c r="L53" s="5"/>
      <c r="M53" s="5"/>
      <c r="N53" s="5"/>
      <c r="O53" s="5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/>
      <c r="AA53" s="6"/>
      <c r="AB53" s="6"/>
      <c r="AC53" s="143">
        <f t="shared" si="2"/>
        <v>0</v>
      </c>
      <c r="AD53" s="143">
        <f t="shared" si="1"/>
        <v>3</v>
      </c>
      <c r="AE53" s="144">
        <f t="shared" si="0"/>
        <v>1</v>
      </c>
    </row>
    <row r="54" spans="2:33" ht="60" x14ac:dyDescent="0.25">
      <c r="B54" s="206"/>
      <c r="C54" s="11" t="s">
        <v>30</v>
      </c>
      <c r="D54" s="18" t="s">
        <v>83</v>
      </c>
      <c r="E54" s="10">
        <v>210</v>
      </c>
      <c r="F54" s="10"/>
      <c r="G54" s="10"/>
      <c r="H54" s="10"/>
      <c r="I54" s="10"/>
      <c r="J54" s="10">
        <f>135-SUM(F54:I54)</f>
        <v>135</v>
      </c>
      <c r="K54" s="10">
        <f>208-SUM(F54:J54)</f>
        <v>73</v>
      </c>
      <c r="L54" s="10">
        <f>209-SUM(F54:K54)</f>
        <v>1</v>
      </c>
      <c r="M54" s="10"/>
      <c r="N54" s="10"/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7"/>
      <c r="AA54" s="97"/>
      <c r="AB54" s="97"/>
      <c r="AC54" s="167">
        <f t="shared" si="2"/>
        <v>0</v>
      </c>
      <c r="AD54" s="167">
        <f t="shared" si="1"/>
        <v>209</v>
      </c>
      <c r="AE54" s="142">
        <f t="shared" si="0"/>
        <v>0.99523809523809526</v>
      </c>
    </row>
    <row r="55" spans="2:33" ht="72" customHeight="1" x14ac:dyDescent="0.25">
      <c r="B55" s="206"/>
      <c r="C55" s="12" t="s">
        <v>31</v>
      </c>
      <c r="D55" s="17" t="s">
        <v>84</v>
      </c>
      <c r="E55" s="5">
        <v>247</v>
      </c>
      <c r="F55" s="5"/>
      <c r="G55" s="5"/>
      <c r="H55" s="5"/>
      <c r="I55" s="5">
        <v>134</v>
      </c>
      <c r="J55" s="5">
        <f>211-SUM(F55:I55)</f>
        <v>77</v>
      </c>
      <c r="K55" s="5">
        <f>248-SUM(F55:J55)</f>
        <v>37</v>
      </c>
      <c r="L55" s="5"/>
      <c r="M55" s="5"/>
      <c r="N55" s="5"/>
      <c r="O55" s="5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/>
      <c r="AA55" s="6"/>
      <c r="AB55" s="6"/>
      <c r="AC55" s="143">
        <f t="shared" si="2"/>
        <v>0</v>
      </c>
      <c r="AD55" s="143">
        <f t="shared" si="1"/>
        <v>248</v>
      </c>
      <c r="AE55" s="144">
        <f t="shared" si="0"/>
        <v>1.0040485829959513</v>
      </c>
    </row>
    <row r="56" spans="2:33" ht="90" customHeight="1" x14ac:dyDescent="0.25">
      <c r="B56" s="206"/>
      <c r="C56" s="11" t="s">
        <v>62</v>
      </c>
      <c r="D56" s="18" t="s">
        <v>63</v>
      </c>
      <c r="E56" s="10">
        <v>3</v>
      </c>
      <c r="F56" s="10"/>
      <c r="G56" s="10"/>
      <c r="H56" s="10"/>
      <c r="I56" s="10"/>
      <c r="J56" s="10"/>
      <c r="K56" s="10">
        <f>2-SUM(F56:J56)</f>
        <v>2</v>
      </c>
      <c r="L56" s="10">
        <f>3-SUM(F56:K56)</f>
        <v>1</v>
      </c>
      <c r="M56" s="10"/>
      <c r="N56" s="10"/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7"/>
      <c r="AA56" s="97"/>
      <c r="AB56" s="97"/>
      <c r="AC56" s="167">
        <f t="shared" si="2"/>
        <v>0</v>
      </c>
      <c r="AD56" s="167">
        <f t="shared" si="1"/>
        <v>3</v>
      </c>
      <c r="AE56" s="142">
        <f t="shared" si="0"/>
        <v>1</v>
      </c>
    </row>
    <row r="57" spans="2:33" ht="60" x14ac:dyDescent="0.25">
      <c r="B57" s="206"/>
      <c r="C57" s="12" t="s">
        <v>64</v>
      </c>
      <c r="D57" s="17" t="s">
        <v>65</v>
      </c>
      <c r="E57" s="5">
        <v>1</v>
      </c>
      <c r="F57" s="5"/>
      <c r="G57" s="5"/>
      <c r="H57" s="5"/>
      <c r="I57" s="5"/>
      <c r="J57" s="5"/>
      <c r="K57" s="5"/>
      <c r="L57" s="5"/>
      <c r="M57" s="5"/>
      <c r="N57" s="5"/>
      <c r="O57" s="5">
        <v>1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/>
      <c r="AA57" s="6"/>
      <c r="AB57" s="6"/>
      <c r="AC57" s="143">
        <f t="shared" si="2"/>
        <v>0</v>
      </c>
      <c r="AD57" s="143">
        <f t="shared" si="1"/>
        <v>1</v>
      </c>
      <c r="AE57" s="144">
        <f t="shared" si="0"/>
        <v>1</v>
      </c>
    </row>
    <row r="58" spans="2:33" ht="105.75" thickBot="1" x14ac:dyDescent="0.3">
      <c r="B58" s="207"/>
      <c r="C58" s="64" t="s">
        <v>32</v>
      </c>
      <c r="D58" s="76" t="s">
        <v>66</v>
      </c>
      <c r="E58" s="46">
        <v>11000</v>
      </c>
      <c r="F58" s="46"/>
      <c r="G58" s="46"/>
      <c r="H58" s="46"/>
      <c r="I58" s="46"/>
      <c r="J58" s="46"/>
      <c r="K58" s="46"/>
      <c r="L58" s="46"/>
      <c r="M58" s="46"/>
      <c r="N58" s="46"/>
      <c r="O58" s="46">
        <v>0</v>
      </c>
      <c r="P58" s="47">
        <v>0</v>
      </c>
      <c r="Q58" s="47">
        <v>0</v>
      </c>
      <c r="R58" s="47">
        <v>0</v>
      </c>
      <c r="S58" s="47">
        <v>0</v>
      </c>
      <c r="T58" s="47">
        <v>0</v>
      </c>
      <c r="U58" s="47">
        <v>0</v>
      </c>
      <c r="V58" s="47">
        <v>0</v>
      </c>
      <c r="W58" s="47">
        <v>0</v>
      </c>
      <c r="X58" s="47">
        <v>0</v>
      </c>
      <c r="Y58" s="47">
        <v>0</v>
      </c>
      <c r="Z58" s="47"/>
      <c r="AA58" s="47"/>
      <c r="AB58" s="47"/>
      <c r="AC58" s="170">
        <f t="shared" si="2"/>
        <v>0</v>
      </c>
      <c r="AD58" s="170">
        <f t="shared" si="1"/>
        <v>0</v>
      </c>
      <c r="AE58" s="155">
        <f t="shared" si="0"/>
        <v>0</v>
      </c>
    </row>
    <row r="59" spans="2:33" x14ac:dyDescent="0.25">
      <c r="B59" s="13"/>
    </row>
    <row r="60" spans="2:33" x14ac:dyDescent="0.25">
      <c r="B60" s="189" t="s">
        <v>151</v>
      </c>
      <c r="C60" s="190"/>
      <c r="D60" s="190"/>
      <c r="E60" s="190"/>
      <c r="F60" s="190"/>
      <c r="G60" s="190"/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0"/>
      <c r="Z60" s="190"/>
      <c r="AA60" s="190"/>
      <c r="AB60" s="190"/>
      <c r="AC60" s="190"/>
      <c r="AD60" s="190"/>
      <c r="AE60" s="190"/>
    </row>
    <row r="61" spans="2:33" x14ac:dyDescent="0.25">
      <c r="B61" s="190"/>
      <c r="C61" s="190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</row>
    <row r="62" spans="2:33" ht="15.75" thickBot="1" x14ac:dyDescent="0.3">
      <c r="C62" s="60"/>
      <c r="D62" s="60"/>
      <c r="V62" s="61"/>
      <c r="W62" s="61"/>
      <c r="X62" s="61"/>
      <c r="Y62" s="61"/>
      <c r="Z62" s="61"/>
      <c r="AA62" s="61"/>
      <c r="AB62" s="61"/>
      <c r="AC62" s="61"/>
      <c r="AD62" s="61"/>
      <c r="AE62" s="61"/>
    </row>
    <row r="63" spans="2:33" ht="69" customHeight="1" thickBot="1" x14ac:dyDescent="0.3">
      <c r="B63" s="14" t="s">
        <v>33</v>
      </c>
      <c r="C63" s="15" t="s">
        <v>1</v>
      </c>
      <c r="D63" s="15" t="s">
        <v>2</v>
      </c>
      <c r="E63" s="26" t="s">
        <v>75</v>
      </c>
      <c r="F63" s="131">
        <v>2013</v>
      </c>
      <c r="G63" s="131">
        <v>2014</v>
      </c>
      <c r="H63" s="131">
        <v>2015</v>
      </c>
      <c r="I63" s="131">
        <v>2016</v>
      </c>
      <c r="J63" s="131">
        <v>2017</v>
      </c>
      <c r="K63" s="131">
        <v>2018</v>
      </c>
      <c r="L63" s="131">
        <v>2019</v>
      </c>
      <c r="M63" s="131">
        <v>2020</v>
      </c>
      <c r="N63" s="131">
        <v>2021</v>
      </c>
      <c r="O63" s="104">
        <v>2022</v>
      </c>
      <c r="P63" s="104">
        <v>2023</v>
      </c>
      <c r="Q63" s="172" t="s">
        <v>152</v>
      </c>
      <c r="R63" s="172" t="s">
        <v>153</v>
      </c>
      <c r="S63" s="172" t="s">
        <v>154</v>
      </c>
      <c r="T63" s="172" t="s">
        <v>155</v>
      </c>
      <c r="U63" s="172" t="s">
        <v>156</v>
      </c>
      <c r="V63" s="172" t="s">
        <v>157</v>
      </c>
      <c r="W63" s="172" t="s">
        <v>158</v>
      </c>
      <c r="X63" s="172" t="s">
        <v>159</v>
      </c>
      <c r="Y63" s="172" t="s">
        <v>160</v>
      </c>
      <c r="Z63" s="172" t="s">
        <v>161</v>
      </c>
      <c r="AA63" s="172" t="s">
        <v>162</v>
      </c>
      <c r="AB63" s="172" t="s">
        <v>163</v>
      </c>
      <c r="AC63" s="172" t="s">
        <v>184</v>
      </c>
      <c r="AD63" s="172" t="s">
        <v>185</v>
      </c>
      <c r="AE63" s="172" t="s">
        <v>186</v>
      </c>
    </row>
    <row r="64" spans="2:33" ht="64.5" customHeight="1" x14ac:dyDescent="0.25">
      <c r="B64" s="208" t="s">
        <v>35</v>
      </c>
      <c r="C64" s="30" t="s">
        <v>39</v>
      </c>
      <c r="D64" s="31" t="s">
        <v>49</v>
      </c>
      <c r="E64" s="77">
        <v>52506</v>
      </c>
      <c r="F64" s="77"/>
      <c r="G64" s="77"/>
      <c r="H64" s="77"/>
      <c r="I64" s="77"/>
      <c r="J64" s="77">
        <v>2483</v>
      </c>
      <c r="K64" s="77">
        <v>46584</v>
      </c>
      <c r="L64" s="77"/>
      <c r="M64" s="77">
        <v>2521</v>
      </c>
      <c r="N64" s="32">
        <v>918</v>
      </c>
      <c r="O64" s="32">
        <v>0</v>
      </c>
      <c r="P64" s="32">
        <v>0</v>
      </c>
      <c r="Q64" s="32">
        <v>0</v>
      </c>
      <c r="R64" s="32">
        <v>0</v>
      </c>
      <c r="S64" s="32">
        <v>0</v>
      </c>
      <c r="T64" s="32">
        <v>0</v>
      </c>
      <c r="U64" s="32">
        <v>0</v>
      </c>
      <c r="V64" s="32">
        <v>0</v>
      </c>
      <c r="W64" s="32">
        <v>0</v>
      </c>
      <c r="X64" s="32">
        <v>0</v>
      </c>
      <c r="Y64" s="32">
        <v>0</v>
      </c>
      <c r="Z64" s="32"/>
      <c r="AA64" s="32"/>
      <c r="AB64" s="32"/>
      <c r="AC64" s="134">
        <f>+SUM(Q64:Y64)</f>
        <v>0</v>
      </c>
      <c r="AD64" s="134">
        <f>+F64+G64+H64+I64+J64+K64+L64+M64+N64+O64+AC64+P64</f>
        <v>52506</v>
      </c>
      <c r="AE64" s="135">
        <f t="shared" ref="AE64:AE80" si="3">AD64/E64</f>
        <v>1</v>
      </c>
      <c r="AG64" s="95"/>
    </row>
    <row r="65" spans="2:31" ht="60.75" customHeight="1" x14ac:dyDescent="0.25">
      <c r="B65" s="209"/>
      <c r="C65" s="8" t="s">
        <v>40</v>
      </c>
      <c r="D65" s="8" t="s">
        <v>86</v>
      </c>
      <c r="E65" s="16">
        <v>13</v>
      </c>
      <c r="F65" s="16"/>
      <c r="G65" s="16"/>
      <c r="H65" s="16"/>
      <c r="I65" s="16"/>
      <c r="J65" s="16">
        <v>3</v>
      </c>
      <c r="K65" s="16">
        <v>9</v>
      </c>
      <c r="L65" s="16"/>
      <c r="M65" s="16"/>
      <c r="N65" s="23">
        <v>1</v>
      </c>
      <c r="O65" s="23">
        <v>0</v>
      </c>
      <c r="P65" s="97">
        <v>0</v>
      </c>
      <c r="Q65" s="23">
        <v>0</v>
      </c>
      <c r="R65" s="23">
        <v>0</v>
      </c>
      <c r="S65" s="23">
        <v>0</v>
      </c>
      <c r="T65" s="23">
        <v>0</v>
      </c>
      <c r="U65" s="23">
        <v>0</v>
      </c>
      <c r="V65" s="23">
        <v>0</v>
      </c>
      <c r="W65" s="23">
        <v>0</v>
      </c>
      <c r="X65" s="23">
        <v>0</v>
      </c>
      <c r="Y65" s="23">
        <v>0</v>
      </c>
      <c r="Z65" s="97"/>
      <c r="AA65" s="97"/>
      <c r="AB65" s="97"/>
      <c r="AC65" s="141">
        <f t="shared" ref="AC65:AC80" si="4">+SUM(Q65:Y65)</f>
        <v>0</v>
      </c>
      <c r="AD65" s="141">
        <f t="shared" ref="AD65:AD80" si="5">+F65+G65+H65+I65+J65+K65+L65+M65+N65+O65+AC65+P65</f>
        <v>13</v>
      </c>
      <c r="AE65" s="156">
        <f t="shared" si="3"/>
        <v>1</v>
      </c>
    </row>
    <row r="66" spans="2:31" ht="72" customHeight="1" x14ac:dyDescent="0.25">
      <c r="B66" s="209"/>
      <c r="C66" s="12" t="s">
        <v>41</v>
      </c>
      <c r="D66" s="17" t="s">
        <v>50</v>
      </c>
      <c r="E66" s="78">
        <v>1000</v>
      </c>
      <c r="F66" s="78"/>
      <c r="G66" s="78"/>
      <c r="H66" s="78"/>
      <c r="I66" s="78"/>
      <c r="J66" s="78"/>
      <c r="K66" s="78"/>
      <c r="L66" s="78">
        <v>1000</v>
      </c>
      <c r="M66" s="78"/>
      <c r="N66" s="6"/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/>
      <c r="AA66" s="6"/>
      <c r="AB66" s="6"/>
      <c r="AC66" s="143">
        <f t="shared" si="4"/>
        <v>0</v>
      </c>
      <c r="AD66" s="143">
        <f t="shared" si="5"/>
        <v>1000</v>
      </c>
      <c r="AE66" s="144">
        <f t="shared" si="3"/>
        <v>1</v>
      </c>
    </row>
    <row r="67" spans="2:31" ht="53.25" customHeight="1" thickBot="1" x14ac:dyDescent="0.3">
      <c r="B67" s="214"/>
      <c r="C67" s="157" t="s">
        <v>42</v>
      </c>
      <c r="D67" s="157" t="s">
        <v>51</v>
      </c>
      <c r="E67" s="158">
        <v>596</v>
      </c>
      <c r="F67" s="158"/>
      <c r="G67" s="158"/>
      <c r="H67" s="158"/>
      <c r="I67" s="158"/>
      <c r="J67" s="158"/>
      <c r="K67" s="158"/>
      <c r="L67" s="158">
        <v>596</v>
      </c>
      <c r="M67" s="158"/>
      <c r="N67" s="41"/>
      <c r="O67" s="41">
        <v>0</v>
      </c>
      <c r="P67" s="146">
        <v>0</v>
      </c>
      <c r="Q67" s="41">
        <v>0</v>
      </c>
      <c r="R67" s="41">
        <v>0</v>
      </c>
      <c r="S67" s="41">
        <v>0</v>
      </c>
      <c r="T67" s="41">
        <v>0</v>
      </c>
      <c r="U67" s="41">
        <v>0</v>
      </c>
      <c r="V67" s="41">
        <v>0</v>
      </c>
      <c r="W67" s="41">
        <v>0</v>
      </c>
      <c r="X67" s="41">
        <v>0</v>
      </c>
      <c r="Y67" s="41">
        <v>0</v>
      </c>
      <c r="Z67" s="146"/>
      <c r="AA67" s="146"/>
      <c r="AB67" s="146"/>
      <c r="AC67" s="147">
        <f t="shared" si="4"/>
        <v>0</v>
      </c>
      <c r="AD67" s="147">
        <f t="shared" si="5"/>
        <v>596</v>
      </c>
      <c r="AE67" s="159">
        <f t="shared" si="3"/>
        <v>1</v>
      </c>
    </row>
    <row r="68" spans="2:31" ht="90.75" customHeight="1" x14ac:dyDescent="0.25">
      <c r="B68" s="211" t="s">
        <v>34</v>
      </c>
      <c r="C68" s="30" t="s">
        <v>43</v>
      </c>
      <c r="D68" s="31" t="s">
        <v>53</v>
      </c>
      <c r="E68" s="77">
        <v>988</v>
      </c>
      <c r="F68" s="77"/>
      <c r="G68" s="77"/>
      <c r="H68" s="77"/>
      <c r="I68" s="77"/>
      <c r="J68" s="77"/>
      <c r="K68" s="77">
        <v>577</v>
      </c>
      <c r="L68" s="77">
        <v>219</v>
      </c>
      <c r="M68" s="77">
        <v>42</v>
      </c>
      <c r="N68" s="32">
        <v>15</v>
      </c>
      <c r="O68" s="32">
        <v>0</v>
      </c>
      <c r="P68" s="32">
        <v>31</v>
      </c>
      <c r="Q68" s="32">
        <v>14</v>
      </c>
      <c r="R68" s="32">
        <v>15</v>
      </c>
      <c r="S68" s="32">
        <v>0</v>
      </c>
      <c r="T68" s="32">
        <v>17</v>
      </c>
      <c r="U68" s="32">
        <v>8</v>
      </c>
      <c r="V68" s="32">
        <v>0</v>
      </c>
      <c r="W68" s="32">
        <v>17</v>
      </c>
      <c r="X68" s="32">
        <v>0</v>
      </c>
      <c r="Y68" s="32">
        <v>23</v>
      </c>
      <c r="Z68" s="32"/>
      <c r="AA68" s="32"/>
      <c r="AB68" s="32"/>
      <c r="AC68" s="143">
        <f>+SUM(Q68:Y68)</f>
        <v>94</v>
      </c>
      <c r="AD68" s="143">
        <f t="shared" si="5"/>
        <v>978</v>
      </c>
      <c r="AE68" s="135">
        <f t="shared" si="3"/>
        <v>0.98987854251012142</v>
      </c>
    </row>
    <row r="69" spans="2:31" ht="52.5" customHeight="1" x14ac:dyDescent="0.25">
      <c r="B69" s="212"/>
      <c r="C69" s="8" t="s">
        <v>98</v>
      </c>
      <c r="D69" s="8" t="s">
        <v>99</v>
      </c>
      <c r="E69" s="16">
        <v>8</v>
      </c>
      <c r="F69" s="16"/>
      <c r="G69" s="16"/>
      <c r="H69" s="16"/>
      <c r="I69" s="16"/>
      <c r="J69" s="16">
        <v>2</v>
      </c>
      <c r="K69" s="16">
        <v>2</v>
      </c>
      <c r="L69" s="16"/>
      <c r="M69" s="16"/>
      <c r="N69" s="23">
        <v>2</v>
      </c>
      <c r="O69" s="23">
        <v>2</v>
      </c>
      <c r="P69" s="97">
        <v>0</v>
      </c>
      <c r="Q69" s="23">
        <v>0</v>
      </c>
      <c r="R69" s="23">
        <v>0</v>
      </c>
      <c r="S69" s="23">
        <v>0</v>
      </c>
      <c r="T69" s="23">
        <v>0</v>
      </c>
      <c r="U69" s="23">
        <v>0</v>
      </c>
      <c r="V69" s="23">
        <v>0</v>
      </c>
      <c r="W69" s="23">
        <v>0</v>
      </c>
      <c r="X69" s="23">
        <v>0</v>
      </c>
      <c r="Y69" s="23">
        <v>0</v>
      </c>
      <c r="Z69" s="97"/>
      <c r="AA69" s="97"/>
      <c r="AB69" s="97"/>
      <c r="AC69" s="141">
        <f t="shared" si="4"/>
        <v>0</v>
      </c>
      <c r="AD69" s="141">
        <f t="shared" si="5"/>
        <v>8</v>
      </c>
      <c r="AE69" s="156">
        <f t="shared" si="3"/>
        <v>1</v>
      </c>
    </row>
    <row r="70" spans="2:31" ht="39" customHeight="1" x14ac:dyDescent="0.25">
      <c r="B70" s="212"/>
      <c r="C70" s="12" t="s">
        <v>87</v>
      </c>
      <c r="D70" s="17" t="s">
        <v>88</v>
      </c>
      <c r="E70" s="78">
        <v>2</v>
      </c>
      <c r="F70" s="78"/>
      <c r="G70" s="78"/>
      <c r="H70" s="78"/>
      <c r="I70" s="78"/>
      <c r="J70" s="78"/>
      <c r="K70" s="78"/>
      <c r="L70" s="78">
        <v>2</v>
      </c>
      <c r="M70" s="78"/>
      <c r="N70" s="6"/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/>
      <c r="AA70" s="6"/>
      <c r="AB70" s="6"/>
      <c r="AC70" s="143">
        <f t="shared" si="4"/>
        <v>0</v>
      </c>
      <c r="AD70" s="143">
        <f t="shared" si="5"/>
        <v>2</v>
      </c>
      <c r="AE70" s="144">
        <f t="shared" si="3"/>
        <v>1</v>
      </c>
    </row>
    <row r="71" spans="2:31" ht="35.25" customHeight="1" x14ac:dyDescent="0.25">
      <c r="B71" s="212"/>
      <c r="C71" s="8" t="s">
        <v>89</v>
      </c>
      <c r="D71" s="8" t="s">
        <v>52</v>
      </c>
      <c r="E71" s="16">
        <v>2</v>
      </c>
      <c r="F71" s="16"/>
      <c r="G71" s="16"/>
      <c r="H71" s="16"/>
      <c r="I71" s="16"/>
      <c r="J71" s="16">
        <v>1</v>
      </c>
      <c r="K71" s="16"/>
      <c r="L71" s="16">
        <v>1</v>
      </c>
      <c r="M71" s="16"/>
      <c r="N71" s="23"/>
      <c r="O71" s="23">
        <v>0</v>
      </c>
      <c r="P71" s="97">
        <v>0</v>
      </c>
      <c r="Q71" s="23">
        <v>0</v>
      </c>
      <c r="R71" s="23">
        <v>0</v>
      </c>
      <c r="S71" s="23">
        <v>0</v>
      </c>
      <c r="T71" s="23">
        <v>0</v>
      </c>
      <c r="U71" s="23">
        <v>0</v>
      </c>
      <c r="V71" s="23">
        <v>0</v>
      </c>
      <c r="W71" s="23">
        <v>0</v>
      </c>
      <c r="X71" s="23">
        <v>0</v>
      </c>
      <c r="Y71" s="23">
        <v>0</v>
      </c>
      <c r="Z71" s="97"/>
      <c r="AA71" s="97"/>
      <c r="AB71" s="97"/>
      <c r="AC71" s="141">
        <f t="shared" si="4"/>
        <v>0</v>
      </c>
      <c r="AD71" s="141">
        <f t="shared" si="5"/>
        <v>2</v>
      </c>
      <c r="AE71" s="156">
        <f t="shared" si="3"/>
        <v>1</v>
      </c>
    </row>
    <row r="72" spans="2:31" ht="68.25" customHeight="1" thickBot="1" x14ac:dyDescent="0.3">
      <c r="B72" s="225"/>
      <c r="C72" s="160" t="s">
        <v>44</v>
      </c>
      <c r="D72" s="161" t="s">
        <v>72</v>
      </c>
      <c r="E72" s="162">
        <v>1</v>
      </c>
      <c r="F72" s="162"/>
      <c r="G72" s="162"/>
      <c r="H72" s="162"/>
      <c r="I72" s="162">
        <v>1</v>
      </c>
      <c r="J72" s="162"/>
      <c r="K72" s="162"/>
      <c r="L72" s="162"/>
      <c r="M72" s="162"/>
      <c r="N72" s="130"/>
      <c r="O72" s="130">
        <v>0</v>
      </c>
      <c r="P72" s="130">
        <v>0</v>
      </c>
      <c r="Q72" s="130">
        <v>0</v>
      </c>
      <c r="R72" s="130">
        <v>0</v>
      </c>
      <c r="S72" s="130">
        <v>0</v>
      </c>
      <c r="T72" s="130">
        <v>0</v>
      </c>
      <c r="U72" s="130">
        <v>0</v>
      </c>
      <c r="V72" s="130">
        <v>0</v>
      </c>
      <c r="W72" s="130">
        <v>0</v>
      </c>
      <c r="X72" s="130">
        <v>0</v>
      </c>
      <c r="Y72" s="130">
        <v>0</v>
      </c>
      <c r="Z72" s="130"/>
      <c r="AA72" s="130"/>
      <c r="AB72" s="130"/>
      <c r="AC72" s="138">
        <f t="shared" si="4"/>
        <v>0</v>
      </c>
      <c r="AD72" s="138">
        <f t="shared" si="5"/>
        <v>1</v>
      </c>
      <c r="AE72" s="139">
        <f t="shared" si="3"/>
        <v>1</v>
      </c>
    </row>
    <row r="73" spans="2:31" ht="49.5" customHeight="1" x14ac:dyDescent="0.25">
      <c r="B73" s="208" t="s">
        <v>36</v>
      </c>
      <c r="C73" s="63" t="s">
        <v>45</v>
      </c>
      <c r="D73" s="63" t="s">
        <v>54</v>
      </c>
      <c r="E73" s="36">
        <v>26.1</v>
      </c>
      <c r="F73" s="36"/>
      <c r="G73" s="36"/>
      <c r="H73" s="36"/>
      <c r="I73" s="36"/>
      <c r="J73" s="36"/>
      <c r="K73" s="36"/>
      <c r="L73" s="36"/>
      <c r="M73" s="36"/>
      <c r="N73" s="42">
        <v>2.65</v>
      </c>
      <c r="O73" s="42">
        <v>11.39</v>
      </c>
      <c r="P73" s="152">
        <v>0</v>
      </c>
      <c r="Q73" s="42">
        <v>0</v>
      </c>
      <c r="R73" s="105">
        <v>0</v>
      </c>
      <c r="S73" s="42">
        <v>0</v>
      </c>
      <c r="T73" s="42">
        <v>0</v>
      </c>
      <c r="U73" s="42">
        <v>0</v>
      </c>
      <c r="V73" s="42">
        <v>0</v>
      </c>
      <c r="W73" s="42">
        <v>0</v>
      </c>
      <c r="X73" s="42">
        <v>0</v>
      </c>
      <c r="Y73" s="42">
        <v>0</v>
      </c>
      <c r="Z73" s="152"/>
      <c r="AA73" s="152"/>
      <c r="AB73" s="152"/>
      <c r="AC73" s="153">
        <f t="shared" si="4"/>
        <v>0</v>
      </c>
      <c r="AD73" s="153">
        <f t="shared" si="5"/>
        <v>14.040000000000001</v>
      </c>
      <c r="AE73" s="163">
        <f t="shared" si="3"/>
        <v>0.53793103448275859</v>
      </c>
    </row>
    <row r="74" spans="2:31" ht="82.5" customHeight="1" x14ac:dyDescent="0.25">
      <c r="B74" s="209"/>
      <c r="C74" s="12" t="s">
        <v>46</v>
      </c>
      <c r="D74" s="17" t="s">
        <v>55</v>
      </c>
      <c r="E74" s="78">
        <v>7852</v>
      </c>
      <c r="F74" s="78"/>
      <c r="G74" s="78">
        <v>798</v>
      </c>
      <c r="H74" s="78">
        <v>274</v>
      </c>
      <c r="I74" s="78">
        <v>920</v>
      </c>
      <c r="J74" s="78">
        <v>23</v>
      </c>
      <c r="K74" s="78">
        <v>60</v>
      </c>
      <c r="L74" s="78">
        <v>700</v>
      </c>
      <c r="M74" s="78">
        <v>275</v>
      </c>
      <c r="N74" s="6">
        <v>476</v>
      </c>
      <c r="O74" s="6">
        <v>347</v>
      </c>
      <c r="P74" s="6">
        <v>165</v>
      </c>
      <c r="Q74" s="6">
        <v>1</v>
      </c>
      <c r="R74" s="6">
        <v>0</v>
      </c>
      <c r="S74" s="6">
        <v>1</v>
      </c>
      <c r="T74" s="6">
        <v>0</v>
      </c>
      <c r="U74" s="6">
        <v>0</v>
      </c>
      <c r="V74" s="6">
        <v>0</v>
      </c>
      <c r="W74" s="6">
        <v>2</v>
      </c>
      <c r="X74" s="6">
        <v>0</v>
      </c>
      <c r="Y74" s="6">
        <v>1</v>
      </c>
      <c r="Z74" s="6"/>
      <c r="AA74" s="6"/>
      <c r="AB74" s="6"/>
      <c r="AC74" s="143">
        <f t="shared" si="4"/>
        <v>5</v>
      </c>
      <c r="AD74" s="143">
        <f t="shared" si="5"/>
        <v>4043</v>
      </c>
      <c r="AE74" s="144">
        <f t="shared" si="3"/>
        <v>0.51490066225165565</v>
      </c>
    </row>
    <row r="75" spans="2:31" ht="88.5" customHeight="1" thickBot="1" x14ac:dyDescent="0.3">
      <c r="B75" s="214"/>
      <c r="C75" s="83" t="s">
        <v>47</v>
      </c>
      <c r="D75" s="84" t="s">
        <v>100</v>
      </c>
      <c r="E75" s="85">
        <v>3</v>
      </c>
      <c r="F75" s="85"/>
      <c r="G75" s="85"/>
      <c r="H75" s="85"/>
      <c r="I75" s="85"/>
      <c r="J75" s="85"/>
      <c r="K75" s="85"/>
      <c r="L75" s="85"/>
      <c r="M75" s="85"/>
      <c r="N75" s="41"/>
      <c r="O75" s="41">
        <v>0</v>
      </c>
      <c r="P75" s="146">
        <v>0</v>
      </c>
      <c r="Q75" s="41">
        <v>0</v>
      </c>
      <c r="R75" s="41">
        <v>0</v>
      </c>
      <c r="S75" s="41">
        <v>0</v>
      </c>
      <c r="T75" s="41">
        <v>0</v>
      </c>
      <c r="U75" s="41">
        <v>0</v>
      </c>
      <c r="V75" s="41">
        <v>0</v>
      </c>
      <c r="W75" s="41">
        <v>0</v>
      </c>
      <c r="X75" s="41">
        <v>0</v>
      </c>
      <c r="Y75" s="41">
        <v>0</v>
      </c>
      <c r="Z75" s="146"/>
      <c r="AA75" s="146"/>
      <c r="AB75" s="146"/>
      <c r="AC75" s="147">
        <f t="shared" si="4"/>
        <v>0</v>
      </c>
      <c r="AD75" s="147">
        <f t="shared" si="5"/>
        <v>0</v>
      </c>
      <c r="AE75" s="159">
        <f t="shared" si="3"/>
        <v>0</v>
      </c>
    </row>
    <row r="76" spans="2:31" ht="80.25" customHeight="1" x14ac:dyDescent="0.25">
      <c r="B76" s="215" t="s">
        <v>37</v>
      </c>
      <c r="C76" s="30" t="s">
        <v>95</v>
      </c>
      <c r="D76" s="31" t="s">
        <v>94</v>
      </c>
      <c r="E76" s="77">
        <v>6</v>
      </c>
      <c r="F76" s="77"/>
      <c r="G76" s="77"/>
      <c r="H76" s="77">
        <v>1</v>
      </c>
      <c r="I76" s="77">
        <v>2</v>
      </c>
      <c r="J76" s="77">
        <v>1</v>
      </c>
      <c r="K76" s="77">
        <v>2</v>
      </c>
      <c r="L76" s="77"/>
      <c r="M76" s="77"/>
      <c r="N76" s="32"/>
      <c r="O76" s="32">
        <v>0</v>
      </c>
      <c r="P76" s="32">
        <v>0</v>
      </c>
      <c r="Q76" s="32">
        <v>0</v>
      </c>
      <c r="R76" s="32">
        <v>0</v>
      </c>
      <c r="S76" s="32">
        <v>0</v>
      </c>
      <c r="T76" s="32">
        <v>0</v>
      </c>
      <c r="U76" s="32">
        <v>0</v>
      </c>
      <c r="V76" s="32">
        <v>0</v>
      </c>
      <c r="W76" s="32">
        <v>0</v>
      </c>
      <c r="X76" s="32">
        <v>0</v>
      </c>
      <c r="Y76" s="32">
        <v>0</v>
      </c>
      <c r="Z76" s="32"/>
      <c r="AA76" s="32"/>
      <c r="AB76" s="32"/>
      <c r="AC76" s="134">
        <f t="shared" si="4"/>
        <v>0</v>
      </c>
      <c r="AD76" s="134">
        <f t="shared" si="5"/>
        <v>6</v>
      </c>
      <c r="AE76" s="135">
        <f t="shared" si="3"/>
        <v>1</v>
      </c>
    </row>
    <row r="77" spans="2:31" ht="144.75" customHeight="1" x14ac:dyDescent="0.25">
      <c r="B77" s="216"/>
      <c r="C77" s="62" t="s">
        <v>101</v>
      </c>
      <c r="D77" s="11" t="s">
        <v>104</v>
      </c>
      <c r="E77" s="9">
        <v>3</v>
      </c>
      <c r="F77" s="9"/>
      <c r="G77" s="9"/>
      <c r="H77" s="9">
        <v>1</v>
      </c>
      <c r="I77" s="9"/>
      <c r="J77" s="9"/>
      <c r="K77" s="9"/>
      <c r="L77" s="9"/>
      <c r="M77" s="9"/>
      <c r="N77" s="23"/>
      <c r="O77" s="23">
        <v>0</v>
      </c>
      <c r="P77" s="97">
        <v>0</v>
      </c>
      <c r="Q77" s="23">
        <v>0</v>
      </c>
      <c r="R77" s="23">
        <v>0</v>
      </c>
      <c r="S77" s="23">
        <v>0</v>
      </c>
      <c r="T77" s="23">
        <v>0</v>
      </c>
      <c r="U77" s="23">
        <v>0</v>
      </c>
      <c r="V77" s="23">
        <v>0</v>
      </c>
      <c r="W77" s="23">
        <v>0</v>
      </c>
      <c r="X77" s="23">
        <v>0</v>
      </c>
      <c r="Y77" s="23">
        <v>0</v>
      </c>
      <c r="Z77" s="97"/>
      <c r="AA77" s="97"/>
      <c r="AB77" s="97"/>
      <c r="AC77" s="141">
        <f t="shared" si="4"/>
        <v>0</v>
      </c>
      <c r="AD77" s="141">
        <f t="shared" si="5"/>
        <v>1</v>
      </c>
      <c r="AE77" s="156">
        <f t="shared" si="3"/>
        <v>0.33333333333333331</v>
      </c>
    </row>
    <row r="78" spans="2:31" ht="75.75" thickBot="1" x14ac:dyDescent="0.3">
      <c r="B78" s="226"/>
      <c r="C78" s="160" t="s">
        <v>93</v>
      </c>
      <c r="D78" s="161" t="s">
        <v>96</v>
      </c>
      <c r="E78" s="162">
        <v>4</v>
      </c>
      <c r="F78" s="162"/>
      <c r="G78" s="162"/>
      <c r="H78" s="162"/>
      <c r="I78" s="162"/>
      <c r="J78" s="162"/>
      <c r="K78" s="162">
        <v>1</v>
      </c>
      <c r="L78" s="162">
        <v>1</v>
      </c>
      <c r="M78" s="162">
        <v>1</v>
      </c>
      <c r="N78" s="130"/>
      <c r="O78" s="130">
        <v>0</v>
      </c>
      <c r="P78" s="130">
        <v>0</v>
      </c>
      <c r="Q78" s="130">
        <v>0</v>
      </c>
      <c r="R78" s="130">
        <v>0</v>
      </c>
      <c r="S78" s="130">
        <v>0</v>
      </c>
      <c r="T78" s="130">
        <v>0</v>
      </c>
      <c r="U78" s="130">
        <v>0</v>
      </c>
      <c r="V78" s="130">
        <v>0</v>
      </c>
      <c r="W78" s="130">
        <v>0</v>
      </c>
      <c r="X78" s="130">
        <v>0</v>
      </c>
      <c r="Y78" s="130">
        <v>0</v>
      </c>
      <c r="Z78" s="130"/>
      <c r="AA78" s="130"/>
      <c r="AB78" s="130"/>
      <c r="AC78" s="138">
        <f t="shared" si="4"/>
        <v>0</v>
      </c>
      <c r="AD78" s="138">
        <f t="shared" si="5"/>
        <v>3</v>
      </c>
      <c r="AE78" s="139">
        <f t="shared" si="3"/>
        <v>0.75</v>
      </c>
    </row>
    <row r="79" spans="2:31" ht="94.5" customHeight="1" x14ac:dyDescent="0.25">
      <c r="B79" s="208" t="s">
        <v>38</v>
      </c>
      <c r="C79" s="149" t="s">
        <v>90</v>
      </c>
      <c r="D79" s="164" t="s">
        <v>73</v>
      </c>
      <c r="E79" s="36">
        <v>10</v>
      </c>
      <c r="F79" s="36"/>
      <c r="G79" s="36"/>
      <c r="H79" s="36"/>
      <c r="I79" s="36"/>
      <c r="J79" s="36">
        <v>5</v>
      </c>
      <c r="K79" s="36">
        <v>4</v>
      </c>
      <c r="L79" s="36"/>
      <c r="M79" s="36"/>
      <c r="N79" s="42"/>
      <c r="O79" s="42">
        <v>0</v>
      </c>
      <c r="P79" s="152">
        <v>1</v>
      </c>
      <c r="Q79" s="42">
        <v>0</v>
      </c>
      <c r="R79" s="42">
        <v>0</v>
      </c>
      <c r="S79" s="42">
        <v>0</v>
      </c>
      <c r="T79" s="42">
        <v>0</v>
      </c>
      <c r="U79" s="42">
        <v>0</v>
      </c>
      <c r="V79" s="42">
        <v>0</v>
      </c>
      <c r="W79" s="42">
        <v>0</v>
      </c>
      <c r="X79" s="42">
        <v>0</v>
      </c>
      <c r="Y79" s="42">
        <v>0</v>
      </c>
      <c r="Z79" s="152"/>
      <c r="AA79" s="152"/>
      <c r="AB79" s="152"/>
      <c r="AC79" s="153">
        <f t="shared" si="4"/>
        <v>0</v>
      </c>
      <c r="AD79" s="153">
        <f t="shared" si="5"/>
        <v>10</v>
      </c>
      <c r="AE79" s="163">
        <f t="shared" si="3"/>
        <v>1</v>
      </c>
    </row>
    <row r="80" spans="2:31" ht="40.5" customHeight="1" thickBot="1" x14ac:dyDescent="0.3">
      <c r="B80" s="210"/>
      <c r="C80" s="48" t="s">
        <v>91</v>
      </c>
      <c r="D80" s="49" t="s">
        <v>92</v>
      </c>
      <c r="E80" s="50">
        <v>4</v>
      </c>
      <c r="F80" s="50"/>
      <c r="G80" s="50"/>
      <c r="H80" s="50"/>
      <c r="I80" s="50"/>
      <c r="J80" s="50"/>
      <c r="K80" s="50">
        <v>2</v>
      </c>
      <c r="L80" s="50"/>
      <c r="M80" s="50"/>
      <c r="N80" s="51"/>
      <c r="O80" s="51">
        <v>0</v>
      </c>
      <c r="P80" s="51">
        <v>2</v>
      </c>
      <c r="Q80" s="51">
        <v>0</v>
      </c>
      <c r="R80" s="51">
        <v>0</v>
      </c>
      <c r="S80" s="51">
        <v>0</v>
      </c>
      <c r="T80" s="51">
        <v>0</v>
      </c>
      <c r="U80" s="51">
        <v>0</v>
      </c>
      <c r="V80" s="51">
        <v>0</v>
      </c>
      <c r="W80" s="51">
        <v>0</v>
      </c>
      <c r="X80" s="51">
        <v>0</v>
      </c>
      <c r="Y80" s="51">
        <v>0</v>
      </c>
      <c r="Z80" s="51"/>
      <c r="AA80" s="51"/>
      <c r="AB80" s="51"/>
      <c r="AC80" s="165">
        <f t="shared" si="4"/>
        <v>0</v>
      </c>
      <c r="AD80" s="165">
        <f t="shared" si="5"/>
        <v>4</v>
      </c>
      <c r="AE80" s="166">
        <f t="shared" si="3"/>
        <v>1</v>
      </c>
    </row>
    <row r="83" spans="2:33" s="56" customFormat="1" ht="40.5" customHeight="1" x14ac:dyDescent="0.25">
      <c r="B83" s="227" t="s">
        <v>177</v>
      </c>
      <c r="C83" s="227"/>
      <c r="D83" s="227"/>
      <c r="E83" s="227"/>
      <c r="F83" s="227"/>
      <c r="G83" s="227"/>
      <c r="H83" s="227"/>
      <c r="I83" s="227"/>
      <c r="J83" s="227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</row>
    <row r="85" spans="2:33" s="56" customFormat="1" ht="15.75" thickBot="1" x14ac:dyDescent="0.3">
      <c r="B85" s="22"/>
      <c r="C85" s="19"/>
      <c r="D85" s="19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</row>
    <row r="86" spans="2:33" s="56" customFormat="1" ht="15.75" thickBot="1" x14ac:dyDescent="0.3">
      <c r="B86" s="179" t="s">
        <v>33</v>
      </c>
      <c r="C86" s="180" t="s">
        <v>1</v>
      </c>
      <c r="D86" s="180" t="s">
        <v>2</v>
      </c>
      <c r="E86" s="180" t="s">
        <v>178</v>
      </c>
      <c r="F86" s="181">
        <v>2024</v>
      </c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</row>
    <row r="87" spans="2:33" s="56" customFormat="1" ht="123" customHeight="1" thickBot="1" x14ac:dyDescent="0.3">
      <c r="B87" s="182" t="s">
        <v>179</v>
      </c>
      <c r="C87" s="183" t="s">
        <v>181</v>
      </c>
      <c r="D87" s="186" t="s">
        <v>180</v>
      </c>
      <c r="E87" s="184">
        <v>2</v>
      </c>
      <c r="F87" s="229">
        <v>1</v>
      </c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</row>
  </sheetData>
  <autoFilter ref="B34:AE34" xr:uid="{62AD7193-82A3-4052-9892-17370E13DFF9}"/>
  <mergeCells count="19">
    <mergeCell ref="B50:B58"/>
    <mergeCell ref="B3:AE3"/>
    <mergeCell ref="B5:J5"/>
    <mergeCell ref="B7:J7"/>
    <mergeCell ref="B9:J9"/>
    <mergeCell ref="B23:J23"/>
    <mergeCell ref="B26:AE27"/>
    <mergeCell ref="B29:J29"/>
    <mergeCell ref="B31:AE32"/>
    <mergeCell ref="B36:B37"/>
    <mergeCell ref="B39:B40"/>
    <mergeCell ref="B42:B49"/>
    <mergeCell ref="B83:J83"/>
    <mergeCell ref="B60:AE61"/>
    <mergeCell ref="B64:B67"/>
    <mergeCell ref="B68:B72"/>
    <mergeCell ref="B73:B75"/>
    <mergeCell ref="B76:B78"/>
    <mergeCell ref="B79:B80"/>
  </mergeCells>
  <conditionalFormatting sqref="Q83:V87">
    <cfRule type="cellIs" dxfId="0" priority="1" operator="greaterThan">
      <formula>0</formula>
    </cfRule>
  </conditionalFormatting>
  <pageMargins left="0.9055118110236221" right="0.31496062992125984" top="1.3385826771653544" bottom="0.74803149606299213" header="0.31496062992125984" footer="0.31496062992125984"/>
  <pageSetup scale="23" orientation="landscape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CEAD1-A1EB-40A7-8FF7-ED6B592072CC}">
  <sheetPr>
    <pageSetUpPr fitToPage="1"/>
  </sheetPr>
  <dimension ref="B3:AF77"/>
  <sheetViews>
    <sheetView zoomScale="68" zoomScaleNormal="68" workbookViewId="0">
      <selection activeCell="B9" sqref="B9:J9"/>
    </sheetView>
  </sheetViews>
  <sheetFormatPr baseColWidth="10" defaultColWidth="11.42578125" defaultRowHeight="15" outlineLevelCol="1" x14ac:dyDescent="0.25"/>
  <cols>
    <col min="1" max="1" width="3.42578125" style="22" customWidth="1"/>
    <col min="2" max="2" width="33.5703125" style="22" customWidth="1"/>
    <col min="3" max="3" width="35" style="19" customWidth="1"/>
    <col min="4" max="4" width="41.42578125" style="19" customWidth="1"/>
    <col min="5" max="14" width="16.140625" style="56" customWidth="1"/>
    <col min="15" max="15" width="16.7109375" style="56" customWidth="1"/>
    <col min="16" max="16" width="14.7109375" style="22" customWidth="1"/>
    <col min="17" max="18" width="15.140625" style="22" customWidth="1"/>
    <col min="19" max="27" width="15.140625" style="22" customWidth="1" outlineLevel="1"/>
    <col min="28" max="28" width="15.5703125" style="22" customWidth="1"/>
    <col min="29" max="29" width="15.42578125" style="22" customWidth="1"/>
    <col min="30" max="30" width="17.42578125" style="22" customWidth="1"/>
    <col min="31" max="16384" width="11.42578125" style="22"/>
  </cols>
  <sheetData>
    <row r="3" spans="2:30" ht="30" customHeight="1" x14ac:dyDescent="0.25">
      <c r="B3" s="191" t="s">
        <v>102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3"/>
    </row>
    <row r="5" spans="2:30" ht="52.5" customHeight="1" x14ac:dyDescent="0.25">
      <c r="B5" s="194" t="s">
        <v>103</v>
      </c>
      <c r="C5" s="194"/>
      <c r="D5" s="194"/>
      <c r="E5" s="194"/>
      <c r="F5" s="194"/>
      <c r="G5" s="194"/>
      <c r="H5" s="194"/>
      <c r="I5" s="194"/>
      <c r="J5" s="194"/>
      <c r="K5" s="19"/>
      <c r="L5" s="19"/>
      <c r="M5" s="19"/>
      <c r="N5" s="19"/>
      <c r="O5" s="19"/>
    </row>
    <row r="7" spans="2:30" ht="15" customHeight="1" x14ac:dyDescent="0.25">
      <c r="B7" s="195" t="s">
        <v>74</v>
      </c>
      <c r="C7" s="196"/>
      <c r="D7" s="196"/>
      <c r="E7" s="196"/>
      <c r="F7" s="196"/>
      <c r="G7" s="196"/>
      <c r="H7" s="196"/>
      <c r="I7" s="196"/>
      <c r="J7" s="196"/>
      <c r="K7" s="25"/>
      <c r="L7" s="25"/>
      <c r="M7" s="25"/>
      <c r="N7" s="25"/>
      <c r="O7" s="25"/>
    </row>
    <row r="9" spans="2:30" ht="60.75" customHeight="1" x14ac:dyDescent="0.25">
      <c r="B9" s="194" t="s">
        <v>105</v>
      </c>
      <c r="C9" s="194"/>
      <c r="D9" s="194"/>
      <c r="E9" s="194"/>
      <c r="F9" s="194"/>
      <c r="G9" s="194"/>
      <c r="H9" s="194"/>
      <c r="I9" s="194"/>
      <c r="J9" s="194"/>
      <c r="K9" s="19"/>
      <c r="L9" s="19"/>
      <c r="M9" s="19"/>
      <c r="N9" s="19"/>
      <c r="O9" s="19"/>
    </row>
    <row r="11" spans="2:30" x14ac:dyDescent="0.25">
      <c r="B11" s="96" t="s">
        <v>70</v>
      </c>
      <c r="C11" s="24" t="s">
        <v>71</v>
      </c>
    </row>
    <row r="12" spans="2:30" x14ac:dyDescent="0.25">
      <c r="B12" s="57">
        <v>2016</v>
      </c>
      <c r="C12" s="58">
        <v>0.52800000000000002</v>
      </c>
    </row>
    <row r="13" spans="2:30" x14ac:dyDescent="0.25">
      <c r="B13" s="57">
        <v>2017</v>
      </c>
      <c r="C13" s="58">
        <v>0.67</v>
      </c>
    </row>
    <row r="14" spans="2:30" x14ac:dyDescent="0.25">
      <c r="B14" s="57">
        <v>2018</v>
      </c>
      <c r="C14" s="58">
        <v>0.76</v>
      </c>
    </row>
    <row r="15" spans="2:30" x14ac:dyDescent="0.25">
      <c r="B15" s="57">
        <v>2019</v>
      </c>
      <c r="C15" s="58">
        <v>0.81200000000000006</v>
      </c>
    </row>
    <row r="16" spans="2:30" x14ac:dyDescent="0.25">
      <c r="B16" s="57">
        <v>2020</v>
      </c>
      <c r="C16" s="58">
        <v>0.84299999999999997</v>
      </c>
    </row>
    <row r="17" spans="2:30" x14ac:dyDescent="0.25">
      <c r="B17" s="57">
        <v>2021</v>
      </c>
      <c r="C17" s="59">
        <v>0.86599999999999999</v>
      </c>
    </row>
    <row r="18" spans="2:30" x14ac:dyDescent="0.25">
      <c r="B18" s="57">
        <v>2022</v>
      </c>
      <c r="C18" s="59">
        <v>0.89600000000000002</v>
      </c>
    </row>
    <row r="19" spans="2:30" x14ac:dyDescent="0.25">
      <c r="B19" s="171">
        <v>45261</v>
      </c>
      <c r="C19" s="110">
        <v>0.90800000000000003</v>
      </c>
    </row>
    <row r="20" spans="2:30" ht="15" customHeight="1" x14ac:dyDescent="0.25">
      <c r="B20" s="197"/>
      <c r="C20" s="197"/>
      <c r="D20" s="197"/>
      <c r="E20" s="197"/>
      <c r="F20" s="197"/>
      <c r="G20" s="197"/>
      <c r="H20" s="197"/>
      <c r="I20" s="197"/>
      <c r="J20" s="197"/>
      <c r="K20" s="19"/>
      <c r="L20" s="19"/>
      <c r="M20" s="19"/>
      <c r="N20" s="19"/>
      <c r="O20" s="19"/>
    </row>
    <row r="23" spans="2:30" x14ac:dyDescent="0.25">
      <c r="B23" s="189" t="s">
        <v>67</v>
      </c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</row>
    <row r="24" spans="2:30" x14ac:dyDescent="0.25"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</row>
    <row r="26" spans="2:30" ht="27.75" customHeight="1" x14ac:dyDescent="0.25">
      <c r="B26" s="194" t="s">
        <v>109</v>
      </c>
      <c r="C26" s="194"/>
      <c r="D26" s="194"/>
      <c r="E26" s="194"/>
      <c r="F26" s="194"/>
      <c r="G26" s="194"/>
      <c r="H26" s="194"/>
      <c r="I26" s="194"/>
      <c r="J26" s="194"/>
      <c r="K26" s="19"/>
      <c r="L26" s="19"/>
      <c r="M26" s="19"/>
      <c r="N26" s="19"/>
      <c r="O26" s="19"/>
    </row>
    <row r="27" spans="2:30" ht="15" customHeight="1" x14ac:dyDescent="0.25">
      <c r="B27" s="25"/>
      <c r="C27" s="25"/>
      <c r="D27" s="25"/>
      <c r="E27" s="25"/>
      <c r="F27" s="25"/>
      <c r="G27" s="25"/>
      <c r="H27" s="25"/>
      <c r="I27" s="25"/>
      <c r="J27" s="25"/>
    </row>
    <row r="28" spans="2:30" x14ac:dyDescent="0.25">
      <c r="B28" s="189" t="s">
        <v>68</v>
      </c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</row>
    <row r="29" spans="2:30" x14ac:dyDescent="0.25">
      <c r="B29" s="190"/>
      <c r="C29" s="190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</row>
    <row r="30" spans="2:30" ht="15.75" thickBot="1" x14ac:dyDescent="0.3"/>
    <row r="31" spans="2:30" ht="72" customHeight="1" thickBot="1" x14ac:dyDescent="0.3">
      <c r="B31" s="14" t="s">
        <v>0</v>
      </c>
      <c r="C31" s="15" t="s">
        <v>1</v>
      </c>
      <c r="D31" s="15" t="s">
        <v>2</v>
      </c>
      <c r="E31" s="26" t="s">
        <v>75</v>
      </c>
      <c r="F31" s="131">
        <v>2013</v>
      </c>
      <c r="G31" s="131">
        <v>2014</v>
      </c>
      <c r="H31" s="131">
        <v>2015</v>
      </c>
      <c r="I31" s="131">
        <v>2016</v>
      </c>
      <c r="J31" s="131">
        <v>2017</v>
      </c>
      <c r="K31" s="131">
        <v>2018</v>
      </c>
      <c r="L31" s="131">
        <v>2019</v>
      </c>
      <c r="M31" s="131">
        <v>2020</v>
      </c>
      <c r="N31" s="131">
        <v>2021</v>
      </c>
      <c r="O31" s="104">
        <v>2022</v>
      </c>
      <c r="P31" s="172">
        <v>44927</v>
      </c>
      <c r="Q31" s="172">
        <v>44958</v>
      </c>
      <c r="R31" s="172">
        <v>44986</v>
      </c>
      <c r="S31" s="172">
        <v>45017</v>
      </c>
      <c r="T31" s="172">
        <v>45047</v>
      </c>
      <c r="U31" s="172">
        <v>45078</v>
      </c>
      <c r="V31" s="172">
        <v>45108</v>
      </c>
      <c r="W31" s="172">
        <v>45139</v>
      </c>
      <c r="X31" s="172">
        <v>45170</v>
      </c>
      <c r="Y31" s="172">
        <v>45200</v>
      </c>
      <c r="Z31" s="172">
        <v>45231</v>
      </c>
      <c r="AA31" s="172">
        <v>45261</v>
      </c>
      <c r="AB31" s="27" t="s">
        <v>167</v>
      </c>
      <c r="AC31" s="27" t="s">
        <v>168</v>
      </c>
      <c r="AD31" s="29" t="s">
        <v>169</v>
      </c>
    </row>
    <row r="32" spans="2:30" ht="45.75" thickBot="1" x14ac:dyDescent="0.3">
      <c r="B32" s="71" t="s">
        <v>3</v>
      </c>
      <c r="C32" s="66" t="s">
        <v>4</v>
      </c>
      <c r="D32" s="66" t="s">
        <v>97</v>
      </c>
      <c r="E32" s="67">
        <v>43903</v>
      </c>
      <c r="F32" s="67">
        <v>3700</v>
      </c>
      <c r="G32" s="67">
        <v>2874</v>
      </c>
      <c r="H32" s="67">
        <v>4005</v>
      </c>
      <c r="I32" s="67">
        <v>7293</v>
      </c>
      <c r="J32" s="67">
        <v>4586</v>
      </c>
      <c r="K32" s="67">
        <v>7395</v>
      </c>
      <c r="L32" s="67">
        <v>2296</v>
      </c>
      <c r="M32" s="67">
        <v>2708</v>
      </c>
      <c r="N32" s="67">
        <v>1313</v>
      </c>
      <c r="O32" s="67">
        <v>1611</v>
      </c>
      <c r="P32" s="68">
        <v>19</v>
      </c>
      <c r="Q32" s="68">
        <v>43</v>
      </c>
      <c r="R32" s="68">
        <v>176</v>
      </c>
      <c r="S32" s="68">
        <v>103</v>
      </c>
      <c r="T32" s="68">
        <v>224</v>
      </c>
      <c r="U32" s="68">
        <v>64</v>
      </c>
      <c r="V32" s="68">
        <v>50</v>
      </c>
      <c r="W32" s="68">
        <v>27</v>
      </c>
      <c r="X32" s="68">
        <v>23</v>
      </c>
      <c r="Y32" s="68">
        <v>112</v>
      </c>
      <c r="Z32" s="68">
        <v>141</v>
      </c>
      <c r="AA32" s="68">
        <v>178</v>
      </c>
      <c r="AB32" s="68">
        <f>SUM(P32:AA32)</f>
        <v>1160</v>
      </c>
      <c r="AC32" s="132">
        <f t="shared" ref="AC32:AC55" si="0">+AB32+O32+N32+M32+L32+K32+J32+I32+H32+G32+F32</f>
        <v>38941</v>
      </c>
      <c r="AD32" s="133">
        <f t="shared" ref="AD32:AD55" si="1">AC32/E32</f>
        <v>0.88697811083525047</v>
      </c>
    </row>
    <row r="33" spans="2:30" ht="45" x14ac:dyDescent="0.25">
      <c r="B33" s="200" t="s">
        <v>5</v>
      </c>
      <c r="C33" s="43" t="s">
        <v>6</v>
      </c>
      <c r="D33" s="43" t="s">
        <v>77</v>
      </c>
      <c r="E33" s="44">
        <v>130</v>
      </c>
      <c r="F33" s="44"/>
      <c r="G33" s="44">
        <v>12</v>
      </c>
      <c r="H33" s="44">
        <v>8</v>
      </c>
      <c r="I33" s="44">
        <v>26</v>
      </c>
      <c r="J33" s="44">
        <f>78-SUM(F33:I33)</f>
        <v>32</v>
      </c>
      <c r="K33" s="44">
        <f>97-SUM(F33:J33)</f>
        <v>19</v>
      </c>
      <c r="L33" s="44">
        <f>107-SUM(F33:K33)</f>
        <v>10</v>
      </c>
      <c r="M33" s="44">
        <f>112-SUM(F33:L33)</f>
        <v>5</v>
      </c>
      <c r="N33" s="44">
        <v>4</v>
      </c>
      <c r="O33" s="44">
        <v>2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1</v>
      </c>
      <c r="V33" s="32">
        <v>0</v>
      </c>
      <c r="W33" s="32">
        <v>0</v>
      </c>
      <c r="X33" s="32">
        <v>0</v>
      </c>
      <c r="Y33" s="32">
        <v>2</v>
      </c>
      <c r="Z33" s="32">
        <v>0</v>
      </c>
      <c r="AA33" s="32">
        <v>0</v>
      </c>
      <c r="AB33" s="32">
        <f t="shared" ref="AB33:AB55" si="2">SUM(P33:AA33)</f>
        <v>3</v>
      </c>
      <c r="AC33" s="134">
        <f t="shared" si="0"/>
        <v>121</v>
      </c>
      <c r="AD33" s="135">
        <f t="shared" si="1"/>
        <v>0.93076923076923079</v>
      </c>
    </row>
    <row r="34" spans="2:30" ht="45.75" thickBot="1" x14ac:dyDescent="0.3">
      <c r="B34" s="221"/>
      <c r="C34" s="136" t="s">
        <v>7</v>
      </c>
      <c r="D34" s="136" t="s">
        <v>8</v>
      </c>
      <c r="E34" s="137">
        <v>99</v>
      </c>
      <c r="F34" s="137"/>
      <c r="G34" s="137">
        <v>13</v>
      </c>
      <c r="H34" s="137">
        <v>11</v>
      </c>
      <c r="I34" s="137">
        <v>21</v>
      </c>
      <c r="J34" s="137">
        <f>65-SUM(F34:I34)</f>
        <v>20</v>
      </c>
      <c r="K34" s="137">
        <f>83-SUM(F34:J34)</f>
        <v>18</v>
      </c>
      <c r="L34" s="137">
        <f>88-SUM(F34:K34)</f>
        <v>5</v>
      </c>
      <c r="M34" s="137">
        <f>93-SUM(F34:L34)</f>
        <v>5</v>
      </c>
      <c r="N34" s="137">
        <v>2</v>
      </c>
      <c r="O34" s="137">
        <v>2</v>
      </c>
      <c r="P34" s="130">
        <v>0</v>
      </c>
      <c r="Q34" s="130">
        <v>0</v>
      </c>
      <c r="R34" s="130">
        <v>0</v>
      </c>
      <c r="S34" s="130">
        <v>0</v>
      </c>
      <c r="T34" s="130">
        <v>0</v>
      </c>
      <c r="U34" s="130">
        <v>0</v>
      </c>
      <c r="V34" s="130">
        <v>0</v>
      </c>
      <c r="W34" s="130">
        <v>0</v>
      </c>
      <c r="X34" s="130">
        <v>0</v>
      </c>
      <c r="Y34" s="130">
        <v>0</v>
      </c>
      <c r="Z34" s="130">
        <v>0</v>
      </c>
      <c r="AA34" s="130">
        <v>0</v>
      </c>
      <c r="AB34" s="130">
        <f t="shared" si="2"/>
        <v>0</v>
      </c>
      <c r="AC34" s="138">
        <f t="shared" si="0"/>
        <v>97</v>
      </c>
      <c r="AD34" s="139">
        <f t="shared" si="1"/>
        <v>0.97979797979797978</v>
      </c>
    </row>
    <row r="35" spans="2:30" ht="59.25" customHeight="1" thickBot="1" x14ac:dyDescent="0.3">
      <c r="B35" s="71" t="s">
        <v>9</v>
      </c>
      <c r="C35" s="66" t="s">
        <v>10</v>
      </c>
      <c r="D35" s="66" t="s">
        <v>76</v>
      </c>
      <c r="E35" s="67">
        <v>40</v>
      </c>
      <c r="F35" s="67">
        <v>1</v>
      </c>
      <c r="G35" s="67">
        <v>3</v>
      </c>
      <c r="H35" s="67">
        <v>3</v>
      </c>
      <c r="I35" s="67">
        <v>8</v>
      </c>
      <c r="J35" s="67"/>
      <c r="K35" s="67">
        <f>20-SUM(F35:J35)</f>
        <v>5</v>
      </c>
      <c r="L35" s="67">
        <f>24-SUM(F35:K35)</f>
        <v>4</v>
      </c>
      <c r="M35" s="67">
        <f>28-SUM(F35:L35)</f>
        <v>4</v>
      </c>
      <c r="N35" s="67">
        <v>1</v>
      </c>
      <c r="O35" s="67">
        <v>4</v>
      </c>
      <c r="P35" s="68">
        <v>0</v>
      </c>
      <c r="Q35" s="68">
        <v>0</v>
      </c>
      <c r="R35" s="68">
        <v>1</v>
      </c>
      <c r="S35" s="68">
        <v>0</v>
      </c>
      <c r="T35" s="68">
        <v>0</v>
      </c>
      <c r="U35" s="68">
        <v>0</v>
      </c>
      <c r="V35" s="68">
        <v>0</v>
      </c>
      <c r="W35" s="68">
        <v>0</v>
      </c>
      <c r="X35" s="68">
        <v>0</v>
      </c>
      <c r="Y35" s="68">
        <v>0</v>
      </c>
      <c r="Z35" s="68">
        <v>0</v>
      </c>
      <c r="AA35" s="68">
        <v>0</v>
      </c>
      <c r="AB35" s="68">
        <f t="shared" si="2"/>
        <v>1</v>
      </c>
      <c r="AC35" s="132">
        <f t="shared" si="0"/>
        <v>34</v>
      </c>
      <c r="AD35" s="140">
        <f t="shared" si="1"/>
        <v>0.85</v>
      </c>
    </row>
    <row r="36" spans="2:30" ht="45" x14ac:dyDescent="0.25">
      <c r="B36" s="202" t="s">
        <v>11</v>
      </c>
      <c r="C36" s="43" t="s">
        <v>12</v>
      </c>
      <c r="D36" s="43" t="s">
        <v>13</v>
      </c>
      <c r="E36" s="44">
        <v>388</v>
      </c>
      <c r="F36" s="44">
        <v>10</v>
      </c>
      <c r="G36" s="44">
        <v>88</v>
      </c>
      <c r="H36" s="44">
        <v>179</v>
      </c>
      <c r="I36" s="44">
        <v>92</v>
      </c>
      <c r="J36" s="44">
        <v>7</v>
      </c>
      <c r="K36" s="44">
        <v>1</v>
      </c>
      <c r="L36" s="44">
        <v>2</v>
      </c>
      <c r="M36" s="44">
        <v>7</v>
      </c>
      <c r="N36" s="44">
        <v>0</v>
      </c>
      <c r="O36" s="44">
        <v>0</v>
      </c>
      <c r="P36" s="32">
        <v>0</v>
      </c>
      <c r="Q36" s="32">
        <v>0</v>
      </c>
      <c r="R36" s="32">
        <v>0</v>
      </c>
      <c r="S36" s="32">
        <v>0</v>
      </c>
      <c r="T36" s="32">
        <v>0</v>
      </c>
      <c r="U36" s="32">
        <v>0</v>
      </c>
      <c r="V36" s="32">
        <v>0</v>
      </c>
      <c r="W36" s="32">
        <v>0</v>
      </c>
      <c r="X36" s="32">
        <v>0</v>
      </c>
      <c r="Y36" s="32">
        <v>0</v>
      </c>
      <c r="Z36" s="32">
        <v>0</v>
      </c>
      <c r="AA36" s="32">
        <v>0</v>
      </c>
      <c r="AB36" s="32">
        <f>SUM(P36:AA36)</f>
        <v>0</v>
      </c>
      <c r="AC36" s="134">
        <f t="shared" si="0"/>
        <v>386</v>
      </c>
      <c r="AD36" s="135">
        <f t="shared" si="1"/>
        <v>0.99484536082474229</v>
      </c>
    </row>
    <row r="37" spans="2:30" ht="60.75" thickBot="1" x14ac:dyDescent="0.3">
      <c r="B37" s="222"/>
      <c r="C37" s="136" t="s">
        <v>14</v>
      </c>
      <c r="D37" s="136" t="s">
        <v>48</v>
      </c>
      <c r="E37" s="137">
        <v>5</v>
      </c>
      <c r="F37" s="137"/>
      <c r="G37" s="137"/>
      <c r="H37" s="137">
        <v>5</v>
      </c>
      <c r="I37" s="137"/>
      <c r="J37" s="137"/>
      <c r="K37" s="137"/>
      <c r="L37" s="137"/>
      <c r="M37" s="137"/>
      <c r="N37" s="137"/>
      <c r="O37" s="137">
        <v>0</v>
      </c>
      <c r="P37" s="130">
        <v>0</v>
      </c>
      <c r="Q37" s="130">
        <v>0</v>
      </c>
      <c r="R37" s="130">
        <v>0</v>
      </c>
      <c r="S37" s="130">
        <v>0</v>
      </c>
      <c r="T37" s="130">
        <v>0</v>
      </c>
      <c r="U37" s="130">
        <v>0</v>
      </c>
      <c r="V37" s="130">
        <v>0</v>
      </c>
      <c r="W37" s="130">
        <v>0</v>
      </c>
      <c r="X37" s="130">
        <v>0</v>
      </c>
      <c r="Y37" s="130">
        <v>0</v>
      </c>
      <c r="Z37" s="130">
        <v>0</v>
      </c>
      <c r="AA37" s="130">
        <v>0</v>
      </c>
      <c r="AB37" s="130">
        <f t="shared" si="2"/>
        <v>0</v>
      </c>
      <c r="AC37" s="138">
        <f t="shared" si="0"/>
        <v>5</v>
      </c>
      <c r="AD37" s="139">
        <f t="shared" si="1"/>
        <v>1</v>
      </c>
    </row>
    <row r="38" spans="2:30" ht="30.75" thickBot="1" x14ac:dyDescent="0.3">
      <c r="B38" s="71" t="s">
        <v>15</v>
      </c>
      <c r="C38" s="66" t="s">
        <v>16</v>
      </c>
      <c r="D38" s="66" t="s">
        <v>78</v>
      </c>
      <c r="E38" s="67">
        <v>255</v>
      </c>
      <c r="F38" s="67"/>
      <c r="G38" s="67">
        <v>4</v>
      </c>
      <c r="H38" s="67">
        <v>42</v>
      </c>
      <c r="I38" s="67">
        <v>42</v>
      </c>
      <c r="J38" s="67">
        <f>115-SUM(F38:I38)</f>
        <v>27</v>
      </c>
      <c r="K38" s="67">
        <f>145-SUM(F38:J38)</f>
        <v>30</v>
      </c>
      <c r="L38" s="67">
        <f>197-SUM(F38:K38)</f>
        <v>52</v>
      </c>
      <c r="M38" s="67">
        <f>220-SUM(F38:L38)</f>
        <v>23</v>
      </c>
      <c r="N38" s="67">
        <v>14</v>
      </c>
      <c r="O38" s="67">
        <v>4</v>
      </c>
      <c r="P38" s="68">
        <v>0</v>
      </c>
      <c r="Q38" s="68">
        <v>0</v>
      </c>
      <c r="R38" s="68">
        <v>0</v>
      </c>
      <c r="S38" s="68">
        <v>0</v>
      </c>
      <c r="T38" s="68">
        <v>1</v>
      </c>
      <c r="U38" s="68">
        <v>0</v>
      </c>
      <c r="V38" s="68">
        <v>0</v>
      </c>
      <c r="W38" s="68">
        <v>0</v>
      </c>
      <c r="X38" s="68">
        <v>0</v>
      </c>
      <c r="Y38" s="68">
        <v>0</v>
      </c>
      <c r="Z38" s="68">
        <v>3</v>
      </c>
      <c r="AA38" s="68">
        <v>0</v>
      </c>
      <c r="AB38" s="68">
        <f t="shared" si="2"/>
        <v>4</v>
      </c>
      <c r="AC38" s="132">
        <f t="shared" si="0"/>
        <v>242</v>
      </c>
      <c r="AD38" s="140">
        <f t="shared" si="1"/>
        <v>0.94901960784313721</v>
      </c>
    </row>
    <row r="39" spans="2:30" ht="90" x14ac:dyDescent="0.25">
      <c r="B39" s="218" t="s">
        <v>17</v>
      </c>
      <c r="C39" s="43" t="s">
        <v>18</v>
      </c>
      <c r="D39" s="43" t="s">
        <v>19</v>
      </c>
      <c r="E39" s="44">
        <v>137</v>
      </c>
      <c r="F39" s="44">
        <v>71</v>
      </c>
      <c r="G39" s="44">
        <v>66</v>
      </c>
      <c r="H39" s="44"/>
      <c r="I39" s="44"/>
      <c r="J39" s="44"/>
      <c r="K39" s="44"/>
      <c r="L39" s="44"/>
      <c r="M39" s="44"/>
      <c r="N39" s="44"/>
      <c r="O39" s="44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B39" s="32">
        <f t="shared" si="2"/>
        <v>0</v>
      </c>
      <c r="AC39" s="134">
        <f t="shared" si="0"/>
        <v>137</v>
      </c>
      <c r="AD39" s="135">
        <f t="shared" si="1"/>
        <v>1</v>
      </c>
    </row>
    <row r="40" spans="2:30" ht="60" x14ac:dyDescent="0.25">
      <c r="B40" s="219"/>
      <c r="C40" s="11" t="s">
        <v>20</v>
      </c>
      <c r="D40" s="11" t="s">
        <v>21</v>
      </c>
      <c r="E40" s="10">
        <v>253</v>
      </c>
      <c r="F40" s="10">
        <v>253</v>
      </c>
      <c r="G40" s="10"/>
      <c r="H40" s="10"/>
      <c r="I40" s="10"/>
      <c r="J40" s="10"/>
      <c r="K40" s="10"/>
      <c r="L40" s="10"/>
      <c r="M40" s="10"/>
      <c r="N40" s="10"/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7">
        <v>0</v>
      </c>
      <c r="Z40" s="97">
        <v>0</v>
      </c>
      <c r="AA40" s="97">
        <v>0</v>
      </c>
      <c r="AB40" s="9">
        <f t="shared" si="2"/>
        <v>0</v>
      </c>
      <c r="AC40" s="141">
        <f t="shared" si="0"/>
        <v>253</v>
      </c>
      <c r="AD40" s="142">
        <f t="shared" si="1"/>
        <v>1</v>
      </c>
    </row>
    <row r="41" spans="2:30" ht="45" x14ac:dyDescent="0.25">
      <c r="B41" s="219"/>
      <c r="C41" s="4" t="s">
        <v>22</v>
      </c>
      <c r="D41" s="4" t="s">
        <v>23</v>
      </c>
      <c r="E41" s="5">
        <v>4</v>
      </c>
      <c r="F41" s="5"/>
      <c r="G41" s="5"/>
      <c r="H41" s="5">
        <v>3</v>
      </c>
      <c r="I41" s="5"/>
      <c r="J41" s="5"/>
      <c r="K41" s="5">
        <v>1</v>
      </c>
      <c r="L41" s="5"/>
      <c r="M41" s="5"/>
      <c r="N41" s="5"/>
      <c r="O41" s="5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f t="shared" si="2"/>
        <v>0</v>
      </c>
      <c r="AC41" s="143">
        <f t="shared" si="0"/>
        <v>4</v>
      </c>
      <c r="AD41" s="144">
        <f t="shared" si="1"/>
        <v>1</v>
      </c>
    </row>
    <row r="42" spans="2:30" ht="114" customHeight="1" x14ac:dyDescent="0.25">
      <c r="B42" s="219"/>
      <c r="C42" s="11" t="s">
        <v>24</v>
      </c>
      <c r="D42" s="11" t="s">
        <v>25</v>
      </c>
      <c r="E42" s="10">
        <v>87</v>
      </c>
      <c r="F42" s="10"/>
      <c r="G42" s="10"/>
      <c r="H42" s="10">
        <v>15</v>
      </c>
      <c r="I42" s="10">
        <v>35</v>
      </c>
      <c r="J42" s="10">
        <v>24</v>
      </c>
      <c r="K42" s="10">
        <v>10</v>
      </c>
      <c r="L42" s="10"/>
      <c r="M42" s="10"/>
      <c r="N42" s="10">
        <v>1</v>
      </c>
      <c r="O42" s="10">
        <v>2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7">
        <v>0</v>
      </c>
      <c r="Z42" s="97">
        <v>0</v>
      </c>
      <c r="AA42" s="97">
        <v>0</v>
      </c>
      <c r="AB42" s="9">
        <f t="shared" si="2"/>
        <v>0</v>
      </c>
      <c r="AC42" s="141">
        <f t="shared" si="0"/>
        <v>87</v>
      </c>
      <c r="AD42" s="142">
        <f t="shared" si="1"/>
        <v>1</v>
      </c>
    </row>
    <row r="43" spans="2:30" ht="75" x14ac:dyDescent="0.25">
      <c r="B43" s="219"/>
      <c r="C43" s="4" t="s">
        <v>26</v>
      </c>
      <c r="D43" s="4" t="s">
        <v>80</v>
      </c>
      <c r="E43" s="5">
        <v>54</v>
      </c>
      <c r="F43" s="5">
        <v>6</v>
      </c>
      <c r="G43" s="5">
        <v>42</v>
      </c>
      <c r="H43" s="5">
        <v>6</v>
      </c>
      <c r="I43" s="5"/>
      <c r="J43" s="5"/>
      <c r="K43" s="5"/>
      <c r="L43" s="5"/>
      <c r="M43" s="5"/>
      <c r="N43" s="5"/>
      <c r="O43" s="5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f t="shared" si="2"/>
        <v>0</v>
      </c>
      <c r="AC43" s="143">
        <f t="shared" si="0"/>
        <v>54</v>
      </c>
      <c r="AD43" s="144">
        <f t="shared" si="1"/>
        <v>1</v>
      </c>
    </row>
    <row r="44" spans="2:30" ht="75" x14ac:dyDescent="0.25">
      <c r="B44" s="219"/>
      <c r="C44" s="11" t="s">
        <v>27</v>
      </c>
      <c r="D44" s="11" t="s">
        <v>79</v>
      </c>
      <c r="E44" s="10">
        <v>54</v>
      </c>
      <c r="F44" s="10">
        <v>6</v>
      </c>
      <c r="G44" s="10">
        <v>42</v>
      </c>
      <c r="H44" s="10">
        <v>6</v>
      </c>
      <c r="I44" s="10"/>
      <c r="J44" s="10"/>
      <c r="K44" s="10"/>
      <c r="L44" s="10"/>
      <c r="M44" s="10"/>
      <c r="N44" s="10"/>
      <c r="O44" s="10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7">
        <v>0</v>
      </c>
      <c r="Z44" s="97">
        <v>0</v>
      </c>
      <c r="AA44" s="97">
        <v>0</v>
      </c>
      <c r="AB44" s="9">
        <f t="shared" si="2"/>
        <v>0</v>
      </c>
      <c r="AC44" s="141">
        <f t="shared" si="0"/>
        <v>54</v>
      </c>
      <c r="AD44" s="142">
        <f t="shared" si="1"/>
        <v>1</v>
      </c>
    </row>
    <row r="45" spans="2:30" ht="102" customHeight="1" x14ac:dyDescent="0.25">
      <c r="B45" s="219"/>
      <c r="C45" s="4" t="s">
        <v>28</v>
      </c>
      <c r="D45" s="4" t="s">
        <v>85</v>
      </c>
      <c r="E45" s="5">
        <v>2</v>
      </c>
      <c r="F45" s="5"/>
      <c r="G45" s="5"/>
      <c r="H45" s="5"/>
      <c r="I45" s="5"/>
      <c r="J45" s="5"/>
      <c r="K45" s="5"/>
      <c r="L45" s="5"/>
      <c r="M45" s="5"/>
      <c r="N45" s="5">
        <v>1</v>
      </c>
      <c r="O45" s="5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1</v>
      </c>
      <c r="AA45" s="6">
        <v>0</v>
      </c>
      <c r="AB45" s="6">
        <f t="shared" si="2"/>
        <v>1</v>
      </c>
      <c r="AC45" s="143">
        <f t="shared" si="0"/>
        <v>2</v>
      </c>
      <c r="AD45" s="144">
        <f t="shared" si="1"/>
        <v>1</v>
      </c>
    </row>
    <row r="46" spans="2:30" ht="102" customHeight="1" thickBot="1" x14ac:dyDescent="0.3">
      <c r="B46" s="223"/>
      <c r="C46" s="84" t="s">
        <v>123</v>
      </c>
      <c r="D46" s="84" t="s">
        <v>122</v>
      </c>
      <c r="E46" s="145">
        <v>1</v>
      </c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85">
        <v>0</v>
      </c>
      <c r="Q46" s="85">
        <v>0</v>
      </c>
      <c r="R46" s="85">
        <v>0</v>
      </c>
      <c r="S46" s="85">
        <v>0</v>
      </c>
      <c r="T46" s="85">
        <v>0</v>
      </c>
      <c r="U46" s="85">
        <v>0</v>
      </c>
      <c r="V46" s="85">
        <v>0</v>
      </c>
      <c r="W46" s="85">
        <v>0</v>
      </c>
      <c r="X46" s="85">
        <v>0</v>
      </c>
      <c r="Y46" s="146">
        <v>0</v>
      </c>
      <c r="Z46" s="146">
        <v>0</v>
      </c>
      <c r="AA46" s="146">
        <v>0</v>
      </c>
      <c r="AB46" s="85">
        <v>1</v>
      </c>
      <c r="AC46" s="147">
        <f t="shared" si="0"/>
        <v>1</v>
      </c>
      <c r="AD46" s="148">
        <f t="shared" si="1"/>
        <v>1</v>
      </c>
    </row>
    <row r="47" spans="2:30" ht="30" x14ac:dyDescent="0.25">
      <c r="B47" s="224" t="s">
        <v>29</v>
      </c>
      <c r="C47" s="149" t="s">
        <v>56</v>
      </c>
      <c r="D47" s="150" t="s">
        <v>82</v>
      </c>
      <c r="E47" s="151">
        <v>28</v>
      </c>
      <c r="F47" s="151"/>
      <c r="G47" s="151"/>
      <c r="H47" s="151"/>
      <c r="I47" s="151">
        <v>2</v>
      </c>
      <c r="J47" s="151">
        <v>12</v>
      </c>
      <c r="K47" s="151">
        <f>20-SUM(F47:J47)</f>
        <v>6</v>
      </c>
      <c r="L47" s="151">
        <v>5</v>
      </c>
      <c r="M47" s="151">
        <v>2</v>
      </c>
      <c r="N47" s="151">
        <v>1</v>
      </c>
      <c r="O47" s="151">
        <v>0</v>
      </c>
      <c r="P47" s="36">
        <v>0</v>
      </c>
      <c r="Q47" s="36">
        <v>0</v>
      </c>
      <c r="R47" s="36">
        <v>0</v>
      </c>
      <c r="S47" s="36">
        <v>0</v>
      </c>
      <c r="T47" s="36">
        <v>0</v>
      </c>
      <c r="U47" s="36">
        <v>0</v>
      </c>
      <c r="V47" s="36">
        <v>0</v>
      </c>
      <c r="W47" s="36">
        <v>0</v>
      </c>
      <c r="X47" s="36">
        <v>0</v>
      </c>
      <c r="Y47" s="152">
        <v>0</v>
      </c>
      <c r="Z47" s="152">
        <v>0</v>
      </c>
      <c r="AA47" s="152">
        <v>0</v>
      </c>
      <c r="AB47" s="36">
        <f t="shared" si="2"/>
        <v>0</v>
      </c>
      <c r="AC47" s="153">
        <f t="shared" si="0"/>
        <v>28</v>
      </c>
      <c r="AD47" s="154">
        <f t="shared" si="1"/>
        <v>1</v>
      </c>
    </row>
    <row r="48" spans="2:30" ht="30" x14ac:dyDescent="0.25">
      <c r="B48" s="206"/>
      <c r="C48" s="12" t="s">
        <v>57</v>
      </c>
      <c r="D48" s="17" t="s">
        <v>81</v>
      </c>
      <c r="E48" s="5">
        <v>32</v>
      </c>
      <c r="F48" s="5"/>
      <c r="G48" s="5"/>
      <c r="H48" s="5"/>
      <c r="I48" s="5">
        <v>5</v>
      </c>
      <c r="J48" s="5">
        <v>16</v>
      </c>
      <c r="K48" s="5">
        <f>26-SUM(F48:J48)</f>
        <v>5</v>
      </c>
      <c r="L48" s="5">
        <v>6</v>
      </c>
      <c r="M48" s="5"/>
      <c r="N48" s="5"/>
      <c r="O48" s="5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f t="shared" si="2"/>
        <v>0</v>
      </c>
      <c r="AC48" s="143">
        <f t="shared" si="0"/>
        <v>32</v>
      </c>
      <c r="AD48" s="144">
        <f t="shared" si="1"/>
        <v>1</v>
      </c>
    </row>
    <row r="49" spans="2:32" ht="88.5" customHeight="1" x14ac:dyDescent="0.25">
      <c r="B49" s="206"/>
      <c r="C49" s="11" t="s">
        <v>58</v>
      </c>
      <c r="D49" s="18" t="s">
        <v>59</v>
      </c>
      <c r="E49" s="10">
        <v>21</v>
      </c>
      <c r="F49" s="10"/>
      <c r="G49" s="10"/>
      <c r="H49" s="10"/>
      <c r="I49" s="10">
        <v>21</v>
      </c>
      <c r="J49" s="10"/>
      <c r="K49" s="10"/>
      <c r="L49" s="10"/>
      <c r="M49" s="10"/>
      <c r="N49" s="10"/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7">
        <v>0</v>
      </c>
      <c r="Z49" s="97">
        <v>0</v>
      </c>
      <c r="AA49" s="97">
        <v>0</v>
      </c>
      <c r="AB49" s="9">
        <f t="shared" si="2"/>
        <v>0</v>
      </c>
      <c r="AC49" s="141">
        <f t="shared" si="0"/>
        <v>21</v>
      </c>
      <c r="AD49" s="142">
        <f t="shared" si="1"/>
        <v>1</v>
      </c>
    </row>
    <row r="50" spans="2:32" ht="88.5" customHeight="1" x14ac:dyDescent="0.25">
      <c r="B50" s="206"/>
      <c r="C50" s="12" t="s">
        <v>60</v>
      </c>
      <c r="D50" s="17" t="s">
        <v>61</v>
      </c>
      <c r="E50" s="5">
        <v>3</v>
      </c>
      <c r="F50" s="5"/>
      <c r="G50" s="5"/>
      <c r="H50" s="5"/>
      <c r="I50" s="5">
        <v>3</v>
      </c>
      <c r="J50" s="5"/>
      <c r="K50" s="5"/>
      <c r="L50" s="5"/>
      <c r="M50" s="5"/>
      <c r="N50" s="5"/>
      <c r="O50" s="5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f t="shared" si="2"/>
        <v>0</v>
      </c>
      <c r="AC50" s="143">
        <f t="shared" si="0"/>
        <v>3</v>
      </c>
      <c r="AD50" s="144">
        <f t="shared" si="1"/>
        <v>1</v>
      </c>
    </row>
    <row r="51" spans="2:32" ht="60" x14ac:dyDescent="0.25">
      <c r="B51" s="206"/>
      <c r="C51" s="11" t="s">
        <v>30</v>
      </c>
      <c r="D51" s="18" t="s">
        <v>83</v>
      </c>
      <c r="E51" s="10">
        <v>210</v>
      </c>
      <c r="F51" s="10"/>
      <c r="G51" s="10"/>
      <c r="H51" s="10"/>
      <c r="I51" s="10"/>
      <c r="J51" s="10">
        <f>135-SUM(F51:I51)</f>
        <v>135</v>
      </c>
      <c r="K51" s="10">
        <f>208-SUM(F51:J51)</f>
        <v>73</v>
      </c>
      <c r="L51" s="10">
        <f>209-SUM(F51:K51)</f>
        <v>1</v>
      </c>
      <c r="M51" s="10"/>
      <c r="N51" s="10"/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7">
        <v>0</v>
      </c>
      <c r="Z51" s="97">
        <v>0</v>
      </c>
      <c r="AA51" s="97">
        <v>0</v>
      </c>
      <c r="AB51" s="9">
        <f t="shared" si="2"/>
        <v>0</v>
      </c>
      <c r="AC51" s="141">
        <f t="shared" si="0"/>
        <v>209</v>
      </c>
      <c r="AD51" s="142">
        <f t="shared" si="1"/>
        <v>0.99523809523809526</v>
      </c>
    </row>
    <row r="52" spans="2:32" ht="72" customHeight="1" x14ac:dyDescent="0.25">
      <c r="B52" s="206"/>
      <c r="C52" s="12" t="s">
        <v>31</v>
      </c>
      <c r="D52" s="17" t="s">
        <v>84</v>
      </c>
      <c r="E52" s="5">
        <v>247</v>
      </c>
      <c r="F52" s="5"/>
      <c r="G52" s="5"/>
      <c r="H52" s="5"/>
      <c r="I52" s="5">
        <v>134</v>
      </c>
      <c r="J52" s="5">
        <f>211-SUM(F52:I52)</f>
        <v>77</v>
      </c>
      <c r="K52" s="5">
        <f>248-SUM(F52:J52)</f>
        <v>37</v>
      </c>
      <c r="L52" s="5"/>
      <c r="M52" s="5"/>
      <c r="N52" s="5"/>
      <c r="O52" s="5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f t="shared" si="2"/>
        <v>0</v>
      </c>
      <c r="AC52" s="143">
        <f t="shared" si="0"/>
        <v>248</v>
      </c>
      <c r="AD52" s="144">
        <f t="shared" si="1"/>
        <v>1.0040485829959513</v>
      </c>
    </row>
    <row r="53" spans="2:32" ht="90" customHeight="1" x14ac:dyDescent="0.25">
      <c r="B53" s="206"/>
      <c r="C53" s="11" t="s">
        <v>62</v>
      </c>
      <c r="D53" s="18" t="s">
        <v>63</v>
      </c>
      <c r="E53" s="10">
        <v>3</v>
      </c>
      <c r="F53" s="10"/>
      <c r="G53" s="10"/>
      <c r="H53" s="10"/>
      <c r="I53" s="10"/>
      <c r="J53" s="10"/>
      <c r="K53" s="10">
        <f>2-SUM(F53:J53)</f>
        <v>2</v>
      </c>
      <c r="L53" s="10">
        <f>3-SUM(F53:K53)</f>
        <v>1</v>
      </c>
      <c r="M53" s="10"/>
      <c r="N53" s="10"/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7">
        <v>0</v>
      </c>
      <c r="Z53" s="97">
        <v>0</v>
      </c>
      <c r="AA53" s="97">
        <v>0</v>
      </c>
      <c r="AB53" s="9">
        <f t="shared" si="2"/>
        <v>0</v>
      </c>
      <c r="AC53" s="141">
        <f t="shared" si="0"/>
        <v>3</v>
      </c>
      <c r="AD53" s="142">
        <f t="shared" si="1"/>
        <v>1</v>
      </c>
    </row>
    <row r="54" spans="2:32" ht="60" x14ac:dyDescent="0.25">
      <c r="B54" s="206"/>
      <c r="C54" s="12" t="s">
        <v>64</v>
      </c>
      <c r="D54" s="17" t="s">
        <v>65</v>
      </c>
      <c r="E54" s="5">
        <v>1</v>
      </c>
      <c r="F54" s="5"/>
      <c r="G54" s="5"/>
      <c r="H54" s="5"/>
      <c r="I54" s="5"/>
      <c r="J54" s="5"/>
      <c r="K54" s="5"/>
      <c r="L54" s="5"/>
      <c r="M54" s="5"/>
      <c r="N54" s="5"/>
      <c r="O54" s="5">
        <v>1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f>SUM(P54:AA54)</f>
        <v>0</v>
      </c>
      <c r="AC54" s="143">
        <f t="shared" si="0"/>
        <v>1</v>
      </c>
      <c r="AD54" s="144">
        <f t="shared" si="1"/>
        <v>1</v>
      </c>
    </row>
    <row r="55" spans="2:32" ht="105.75" thickBot="1" x14ac:dyDescent="0.3">
      <c r="B55" s="207"/>
      <c r="C55" s="64" t="s">
        <v>32</v>
      </c>
      <c r="D55" s="76" t="s">
        <v>66</v>
      </c>
      <c r="E55" s="46">
        <v>11000</v>
      </c>
      <c r="F55" s="46"/>
      <c r="G55" s="46"/>
      <c r="H55" s="46"/>
      <c r="I55" s="46"/>
      <c r="J55" s="46"/>
      <c r="K55" s="46"/>
      <c r="L55" s="46"/>
      <c r="M55" s="46"/>
      <c r="N55" s="46"/>
      <c r="O55" s="46">
        <v>0</v>
      </c>
      <c r="P55" s="47">
        <v>0</v>
      </c>
      <c r="Q55" s="47">
        <v>0</v>
      </c>
      <c r="R55" s="47">
        <v>0</v>
      </c>
      <c r="S55" s="47">
        <v>0</v>
      </c>
      <c r="T55" s="47">
        <v>0</v>
      </c>
      <c r="U55" s="47">
        <v>0</v>
      </c>
      <c r="V55" s="47">
        <v>0</v>
      </c>
      <c r="W55" s="47">
        <v>0</v>
      </c>
      <c r="X55" s="47">
        <v>0</v>
      </c>
      <c r="Y55" s="47">
        <v>0</v>
      </c>
      <c r="Z55" s="47">
        <v>0</v>
      </c>
      <c r="AA55" s="47">
        <v>0</v>
      </c>
      <c r="AB55" s="47">
        <f t="shared" si="2"/>
        <v>0</v>
      </c>
      <c r="AC55" s="173">
        <f t="shared" si="0"/>
        <v>0</v>
      </c>
      <c r="AD55" s="155">
        <f t="shared" si="1"/>
        <v>0</v>
      </c>
    </row>
    <row r="56" spans="2:32" x14ac:dyDescent="0.25">
      <c r="B56" s="13"/>
    </row>
    <row r="57" spans="2:32" x14ac:dyDescent="0.25">
      <c r="B57" s="189" t="s">
        <v>69</v>
      </c>
      <c r="C57" s="190"/>
      <c r="D57" s="190"/>
      <c r="E57" s="190"/>
      <c r="F57" s="190"/>
      <c r="G57" s="190"/>
      <c r="H57" s="190"/>
      <c r="I57" s="190"/>
      <c r="J57" s="190"/>
      <c r="K57" s="190"/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  <c r="W57" s="190"/>
      <c r="X57" s="190"/>
      <c r="Y57" s="190"/>
      <c r="Z57" s="190"/>
      <c r="AA57" s="190"/>
      <c r="AB57" s="190"/>
      <c r="AC57" s="190"/>
      <c r="AD57" s="190"/>
    </row>
    <row r="58" spans="2:32" x14ac:dyDescent="0.25">
      <c r="B58" s="190"/>
      <c r="C58" s="190"/>
      <c r="D58" s="190"/>
      <c r="E58" s="190"/>
      <c r="F58" s="190"/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</row>
    <row r="59" spans="2:32" ht="15.75" thickBot="1" x14ac:dyDescent="0.3">
      <c r="C59" s="60"/>
      <c r="D59" s="60"/>
      <c r="U59" s="61"/>
      <c r="V59" s="61"/>
      <c r="W59" s="61"/>
      <c r="X59" s="61"/>
      <c r="Y59" s="61"/>
      <c r="Z59" s="61"/>
      <c r="AA59" s="61"/>
      <c r="AB59" s="61"/>
      <c r="AC59" s="61"/>
      <c r="AD59" s="61"/>
    </row>
    <row r="60" spans="2:32" ht="69" customHeight="1" thickBot="1" x14ac:dyDescent="0.3">
      <c r="B60" s="14" t="s">
        <v>33</v>
      </c>
      <c r="C60" s="15" t="s">
        <v>1</v>
      </c>
      <c r="D60" s="15" t="s">
        <v>2</v>
      </c>
      <c r="E60" s="26" t="s">
        <v>75</v>
      </c>
      <c r="F60" s="131">
        <v>2013</v>
      </c>
      <c r="G60" s="131">
        <v>2014</v>
      </c>
      <c r="H60" s="131">
        <v>2015</v>
      </c>
      <c r="I60" s="131">
        <v>2016</v>
      </c>
      <c r="J60" s="131">
        <v>2017</v>
      </c>
      <c r="K60" s="131">
        <v>2018</v>
      </c>
      <c r="L60" s="131">
        <v>2019</v>
      </c>
      <c r="M60" s="131">
        <v>2020</v>
      </c>
      <c r="N60" s="131">
        <v>2021</v>
      </c>
      <c r="O60" s="104">
        <v>2022</v>
      </c>
      <c r="P60" s="28" t="s">
        <v>110</v>
      </c>
      <c r="Q60" s="28" t="s">
        <v>111</v>
      </c>
      <c r="R60" s="28" t="s">
        <v>112</v>
      </c>
      <c r="S60" s="28" t="s">
        <v>113</v>
      </c>
      <c r="T60" s="28" t="s">
        <v>114</v>
      </c>
      <c r="U60" s="28" t="s">
        <v>115</v>
      </c>
      <c r="V60" s="28" t="s">
        <v>116</v>
      </c>
      <c r="W60" s="28" t="s">
        <v>117</v>
      </c>
      <c r="X60" s="28" t="s">
        <v>118</v>
      </c>
      <c r="Y60" s="28" t="s">
        <v>119</v>
      </c>
      <c r="Z60" s="28" t="s">
        <v>120</v>
      </c>
      <c r="AA60" s="28" t="s">
        <v>121</v>
      </c>
      <c r="AB60" s="27" t="s">
        <v>167</v>
      </c>
      <c r="AC60" s="27" t="s">
        <v>168</v>
      </c>
      <c r="AD60" s="29" t="s">
        <v>169</v>
      </c>
    </row>
    <row r="61" spans="2:32" ht="64.5" customHeight="1" x14ac:dyDescent="0.25">
      <c r="B61" s="208" t="s">
        <v>35</v>
      </c>
      <c r="C61" s="30" t="s">
        <v>39</v>
      </c>
      <c r="D61" s="31" t="s">
        <v>49</v>
      </c>
      <c r="E61" s="77">
        <v>52506</v>
      </c>
      <c r="F61" s="77"/>
      <c r="G61" s="77"/>
      <c r="H61" s="77"/>
      <c r="I61" s="77"/>
      <c r="J61" s="77">
        <v>2483</v>
      </c>
      <c r="K61" s="77">
        <v>46584</v>
      </c>
      <c r="L61" s="77"/>
      <c r="M61" s="77">
        <v>2521</v>
      </c>
      <c r="N61" s="32">
        <v>918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A61" s="32">
        <v>0</v>
      </c>
      <c r="AB61" s="32">
        <f>SUM(P61:Z61)</f>
        <v>0</v>
      </c>
      <c r="AC61" s="134">
        <f t="shared" ref="AC61:AC77" si="3">+F61+G61+H61+I61+J61+K61+L61+M61+N61+O61+AB61</f>
        <v>52506</v>
      </c>
      <c r="AD61" s="135">
        <f t="shared" ref="AD61:AD77" si="4">AC61/E61</f>
        <v>1</v>
      </c>
      <c r="AF61" s="95"/>
    </row>
    <row r="62" spans="2:32" ht="60.75" customHeight="1" x14ac:dyDescent="0.25">
      <c r="B62" s="209"/>
      <c r="C62" s="8" t="s">
        <v>40</v>
      </c>
      <c r="D62" s="8" t="s">
        <v>86</v>
      </c>
      <c r="E62" s="16">
        <v>13</v>
      </c>
      <c r="F62" s="16"/>
      <c r="G62" s="16"/>
      <c r="H62" s="16"/>
      <c r="I62" s="16"/>
      <c r="J62" s="16">
        <v>3</v>
      </c>
      <c r="K62" s="16">
        <v>9</v>
      </c>
      <c r="L62" s="16"/>
      <c r="M62" s="16"/>
      <c r="N62" s="23">
        <v>1</v>
      </c>
      <c r="O62" s="23">
        <v>0</v>
      </c>
      <c r="P62" s="23">
        <v>0</v>
      </c>
      <c r="Q62" s="23">
        <v>0</v>
      </c>
      <c r="R62" s="23">
        <v>0</v>
      </c>
      <c r="S62" s="23">
        <v>0</v>
      </c>
      <c r="T62" s="23">
        <v>0</v>
      </c>
      <c r="U62" s="23">
        <v>0</v>
      </c>
      <c r="V62" s="23">
        <v>0</v>
      </c>
      <c r="W62" s="23">
        <v>0</v>
      </c>
      <c r="X62" s="23">
        <v>0</v>
      </c>
      <c r="Y62" s="97">
        <v>0</v>
      </c>
      <c r="Z62" s="97">
        <v>0</v>
      </c>
      <c r="AA62" s="97">
        <v>0</v>
      </c>
      <c r="AB62" s="97">
        <f t="shared" ref="AB62:AB77" si="5">SUM(P62:Z62)</f>
        <v>0</v>
      </c>
      <c r="AC62" s="141">
        <f t="shared" si="3"/>
        <v>13</v>
      </c>
      <c r="AD62" s="156">
        <f t="shared" si="4"/>
        <v>1</v>
      </c>
    </row>
    <row r="63" spans="2:32" ht="72" customHeight="1" x14ac:dyDescent="0.25">
      <c r="B63" s="209"/>
      <c r="C63" s="12" t="s">
        <v>41</v>
      </c>
      <c r="D63" s="17" t="s">
        <v>50</v>
      </c>
      <c r="E63" s="78">
        <v>1000</v>
      </c>
      <c r="F63" s="78"/>
      <c r="G63" s="78"/>
      <c r="H63" s="78"/>
      <c r="I63" s="78"/>
      <c r="J63" s="78"/>
      <c r="K63" s="78"/>
      <c r="L63" s="78">
        <v>1000</v>
      </c>
      <c r="M63" s="78"/>
      <c r="N63" s="6"/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f t="shared" si="5"/>
        <v>0</v>
      </c>
      <c r="AC63" s="143">
        <f t="shared" si="3"/>
        <v>1000</v>
      </c>
      <c r="AD63" s="144">
        <f t="shared" si="4"/>
        <v>1</v>
      </c>
    </row>
    <row r="64" spans="2:32" ht="53.25" customHeight="1" thickBot="1" x14ac:dyDescent="0.3">
      <c r="B64" s="214"/>
      <c r="C64" s="157" t="s">
        <v>42</v>
      </c>
      <c r="D64" s="157" t="s">
        <v>51</v>
      </c>
      <c r="E64" s="158">
        <v>596</v>
      </c>
      <c r="F64" s="158"/>
      <c r="G64" s="158"/>
      <c r="H64" s="158"/>
      <c r="I64" s="158"/>
      <c r="J64" s="158"/>
      <c r="K64" s="158"/>
      <c r="L64" s="158">
        <v>596</v>
      </c>
      <c r="M64" s="158"/>
      <c r="N64" s="41"/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146">
        <v>0</v>
      </c>
      <c r="Z64" s="146">
        <v>0</v>
      </c>
      <c r="AA64" s="146">
        <v>0</v>
      </c>
      <c r="AB64" s="146">
        <f t="shared" si="5"/>
        <v>0</v>
      </c>
      <c r="AC64" s="147">
        <f t="shared" si="3"/>
        <v>596</v>
      </c>
      <c r="AD64" s="159">
        <f t="shared" si="4"/>
        <v>1</v>
      </c>
    </row>
    <row r="65" spans="2:30" ht="90.75" customHeight="1" x14ac:dyDescent="0.25">
      <c r="B65" s="211" t="s">
        <v>34</v>
      </c>
      <c r="C65" s="30" t="s">
        <v>43</v>
      </c>
      <c r="D65" s="31" t="s">
        <v>53</v>
      </c>
      <c r="E65" s="77">
        <v>988</v>
      </c>
      <c r="F65" s="77"/>
      <c r="G65" s="77"/>
      <c r="H65" s="77"/>
      <c r="I65" s="77"/>
      <c r="J65" s="77"/>
      <c r="K65" s="77">
        <v>577</v>
      </c>
      <c r="L65" s="77">
        <v>219</v>
      </c>
      <c r="M65" s="77">
        <v>42</v>
      </c>
      <c r="N65" s="32">
        <v>15</v>
      </c>
      <c r="O65" s="32">
        <v>0</v>
      </c>
      <c r="P65" s="32">
        <v>0</v>
      </c>
      <c r="Q65" s="32">
        <v>0</v>
      </c>
      <c r="R65" s="32">
        <v>0</v>
      </c>
      <c r="S65" s="32">
        <v>0</v>
      </c>
      <c r="T65" s="32">
        <v>0</v>
      </c>
      <c r="U65" s="32">
        <v>0</v>
      </c>
      <c r="V65" s="32">
        <v>0</v>
      </c>
      <c r="W65" s="32">
        <v>0</v>
      </c>
      <c r="X65" s="32">
        <v>8</v>
      </c>
      <c r="Y65" s="32">
        <v>0</v>
      </c>
      <c r="Z65" s="32">
        <v>23</v>
      </c>
      <c r="AA65" s="32">
        <v>0</v>
      </c>
      <c r="AB65" s="32">
        <f t="shared" si="5"/>
        <v>31</v>
      </c>
      <c r="AC65" s="134">
        <f t="shared" si="3"/>
        <v>884</v>
      </c>
      <c r="AD65" s="135">
        <f t="shared" si="4"/>
        <v>0.89473684210526316</v>
      </c>
    </row>
    <row r="66" spans="2:30" ht="52.5" customHeight="1" x14ac:dyDescent="0.25">
      <c r="B66" s="212"/>
      <c r="C66" s="8" t="s">
        <v>98</v>
      </c>
      <c r="D66" s="8" t="s">
        <v>99</v>
      </c>
      <c r="E66" s="16">
        <v>8</v>
      </c>
      <c r="F66" s="16"/>
      <c r="G66" s="16"/>
      <c r="H66" s="16"/>
      <c r="I66" s="16"/>
      <c r="J66" s="16">
        <v>2</v>
      </c>
      <c r="K66" s="16">
        <v>2</v>
      </c>
      <c r="L66" s="16"/>
      <c r="M66" s="16"/>
      <c r="N66" s="23">
        <v>2</v>
      </c>
      <c r="O66" s="23">
        <v>2</v>
      </c>
      <c r="P66" s="23">
        <v>0</v>
      </c>
      <c r="Q66" s="23">
        <v>0</v>
      </c>
      <c r="R66" s="23">
        <v>0</v>
      </c>
      <c r="S66" s="23">
        <v>0</v>
      </c>
      <c r="T66" s="23">
        <v>0</v>
      </c>
      <c r="U66" s="23">
        <v>0</v>
      </c>
      <c r="V66" s="23">
        <v>0</v>
      </c>
      <c r="W66" s="23">
        <v>0</v>
      </c>
      <c r="X66" s="23">
        <v>0</v>
      </c>
      <c r="Y66" s="97">
        <v>0</v>
      </c>
      <c r="Z66" s="97">
        <v>0</v>
      </c>
      <c r="AA66" s="97">
        <v>0</v>
      </c>
      <c r="AB66" s="97">
        <f t="shared" si="5"/>
        <v>0</v>
      </c>
      <c r="AC66" s="141">
        <f t="shared" si="3"/>
        <v>8</v>
      </c>
      <c r="AD66" s="156">
        <f t="shared" si="4"/>
        <v>1</v>
      </c>
    </row>
    <row r="67" spans="2:30" ht="39" customHeight="1" x14ac:dyDescent="0.25">
      <c r="B67" s="212"/>
      <c r="C67" s="12" t="s">
        <v>87</v>
      </c>
      <c r="D67" s="17" t="s">
        <v>88</v>
      </c>
      <c r="E67" s="78">
        <v>2</v>
      </c>
      <c r="F67" s="78"/>
      <c r="G67" s="78"/>
      <c r="H67" s="78"/>
      <c r="I67" s="78"/>
      <c r="J67" s="78"/>
      <c r="K67" s="78"/>
      <c r="L67" s="78">
        <v>2</v>
      </c>
      <c r="M67" s="78"/>
      <c r="N67" s="6"/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f t="shared" si="5"/>
        <v>0</v>
      </c>
      <c r="AC67" s="143">
        <f t="shared" si="3"/>
        <v>2</v>
      </c>
      <c r="AD67" s="144">
        <f t="shared" si="4"/>
        <v>1</v>
      </c>
    </row>
    <row r="68" spans="2:30" ht="35.25" customHeight="1" x14ac:dyDescent="0.25">
      <c r="B68" s="212"/>
      <c r="C68" s="8" t="s">
        <v>89</v>
      </c>
      <c r="D68" s="8" t="s">
        <v>52</v>
      </c>
      <c r="E68" s="16">
        <v>2</v>
      </c>
      <c r="F68" s="16"/>
      <c r="G68" s="16"/>
      <c r="H68" s="16"/>
      <c r="I68" s="16"/>
      <c r="J68" s="16">
        <v>1</v>
      </c>
      <c r="K68" s="16"/>
      <c r="L68" s="16">
        <v>1</v>
      </c>
      <c r="M68" s="16"/>
      <c r="N68" s="23"/>
      <c r="O68" s="23">
        <v>0</v>
      </c>
      <c r="P68" s="23">
        <v>0</v>
      </c>
      <c r="Q68" s="23">
        <v>0</v>
      </c>
      <c r="R68" s="23">
        <v>0</v>
      </c>
      <c r="S68" s="23">
        <v>0</v>
      </c>
      <c r="T68" s="23">
        <v>0</v>
      </c>
      <c r="U68" s="23">
        <v>0</v>
      </c>
      <c r="V68" s="23">
        <v>0</v>
      </c>
      <c r="W68" s="23">
        <v>0</v>
      </c>
      <c r="X68" s="23">
        <v>0</v>
      </c>
      <c r="Y68" s="97">
        <v>0</v>
      </c>
      <c r="Z68" s="97">
        <v>0</v>
      </c>
      <c r="AA68" s="97">
        <v>0</v>
      </c>
      <c r="AB68" s="97">
        <f t="shared" si="5"/>
        <v>0</v>
      </c>
      <c r="AC68" s="141">
        <f t="shared" si="3"/>
        <v>2</v>
      </c>
      <c r="AD68" s="156">
        <f t="shared" si="4"/>
        <v>1</v>
      </c>
    </row>
    <row r="69" spans="2:30" ht="68.25" customHeight="1" thickBot="1" x14ac:dyDescent="0.3">
      <c r="B69" s="225"/>
      <c r="C69" s="160" t="s">
        <v>44</v>
      </c>
      <c r="D69" s="161" t="s">
        <v>72</v>
      </c>
      <c r="E69" s="162">
        <v>1</v>
      </c>
      <c r="F69" s="162"/>
      <c r="G69" s="162"/>
      <c r="H69" s="162"/>
      <c r="I69" s="162">
        <v>1</v>
      </c>
      <c r="J69" s="162"/>
      <c r="K69" s="162"/>
      <c r="L69" s="162"/>
      <c r="M69" s="162"/>
      <c r="N69" s="130"/>
      <c r="O69" s="130">
        <v>0</v>
      </c>
      <c r="P69" s="130">
        <v>0</v>
      </c>
      <c r="Q69" s="130">
        <v>0</v>
      </c>
      <c r="R69" s="130">
        <v>0</v>
      </c>
      <c r="S69" s="130">
        <v>0</v>
      </c>
      <c r="T69" s="130">
        <v>0</v>
      </c>
      <c r="U69" s="130">
        <v>0</v>
      </c>
      <c r="V69" s="130">
        <v>0</v>
      </c>
      <c r="W69" s="130">
        <v>0</v>
      </c>
      <c r="X69" s="130">
        <v>0</v>
      </c>
      <c r="Y69" s="130">
        <v>0</v>
      </c>
      <c r="Z69" s="130">
        <v>0</v>
      </c>
      <c r="AA69" s="130">
        <v>0</v>
      </c>
      <c r="AB69" s="130">
        <f t="shared" si="5"/>
        <v>0</v>
      </c>
      <c r="AC69" s="138">
        <f t="shared" si="3"/>
        <v>1</v>
      </c>
      <c r="AD69" s="139">
        <f t="shared" si="4"/>
        <v>1</v>
      </c>
    </row>
    <row r="70" spans="2:30" ht="49.5" customHeight="1" x14ac:dyDescent="0.25">
      <c r="B70" s="208" t="s">
        <v>36</v>
      </c>
      <c r="C70" s="63" t="s">
        <v>45</v>
      </c>
      <c r="D70" s="63" t="s">
        <v>54</v>
      </c>
      <c r="E70" s="36">
        <v>26.1</v>
      </c>
      <c r="F70" s="36"/>
      <c r="G70" s="36"/>
      <c r="H70" s="36"/>
      <c r="I70" s="36"/>
      <c r="J70" s="36"/>
      <c r="K70" s="36"/>
      <c r="L70" s="36"/>
      <c r="M70" s="36"/>
      <c r="N70" s="42">
        <v>2.65</v>
      </c>
      <c r="O70" s="42">
        <v>11.39</v>
      </c>
      <c r="P70" s="42">
        <v>0</v>
      </c>
      <c r="Q70" s="105">
        <v>0</v>
      </c>
      <c r="R70" s="42">
        <v>0</v>
      </c>
      <c r="S70" s="42">
        <v>0</v>
      </c>
      <c r="T70" s="42">
        <v>0</v>
      </c>
      <c r="U70" s="42">
        <v>0</v>
      </c>
      <c r="V70" s="42">
        <v>0</v>
      </c>
      <c r="W70" s="42">
        <v>0</v>
      </c>
      <c r="X70" s="42">
        <v>0</v>
      </c>
      <c r="Y70" s="152">
        <v>0</v>
      </c>
      <c r="Z70" s="152">
        <v>0</v>
      </c>
      <c r="AA70" s="152">
        <v>7.7729999999999997</v>
      </c>
      <c r="AB70" s="152">
        <f t="shared" si="5"/>
        <v>0</v>
      </c>
      <c r="AC70" s="153">
        <f t="shared" si="3"/>
        <v>14.040000000000001</v>
      </c>
      <c r="AD70" s="163">
        <f t="shared" si="4"/>
        <v>0.53793103448275859</v>
      </c>
    </row>
    <row r="71" spans="2:30" ht="82.5" customHeight="1" x14ac:dyDescent="0.25">
      <c r="B71" s="209"/>
      <c r="C71" s="12" t="s">
        <v>46</v>
      </c>
      <c r="D71" s="17" t="s">
        <v>55</v>
      </c>
      <c r="E71" s="78">
        <v>7852</v>
      </c>
      <c r="F71" s="78"/>
      <c r="G71" s="78">
        <v>798</v>
      </c>
      <c r="H71" s="78">
        <v>274</v>
      </c>
      <c r="I71" s="78">
        <v>920</v>
      </c>
      <c r="J71" s="78">
        <v>23</v>
      </c>
      <c r="K71" s="78">
        <v>60</v>
      </c>
      <c r="L71" s="78">
        <v>700</v>
      </c>
      <c r="M71" s="78">
        <v>275</v>
      </c>
      <c r="N71" s="6">
        <v>476</v>
      </c>
      <c r="O71" s="6">
        <v>347</v>
      </c>
      <c r="P71" s="6">
        <v>3</v>
      </c>
      <c r="Q71" s="6">
        <v>0</v>
      </c>
      <c r="R71" s="6">
        <v>61</v>
      </c>
      <c r="S71" s="6">
        <v>4</v>
      </c>
      <c r="T71" s="6">
        <v>4</v>
      </c>
      <c r="U71" s="6">
        <v>43</v>
      </c>
      <c r="V71" s="6">
        <v>0</v>
      </c>
      <c r="W71" s="6">
        <v>2</v>
      </c>
      <c r="X71" s="6">
        <v>7</v>
      </c>
      <c r="Y71" s="6">
        <v>0</v>
      </c>
      <c r="Z71" s="6">
        <v>41</v>
      </c>
      <c r="AA71" s="6">
        <v>2</v>
      </c>
      <c r="AB71" s="6">
        <f t="shared" si="5"/>
        <v>165</v>
      </c>
      <c r="AC71" s="143">
        <f t="shared" si="3"/>
        <v>4038</v>
      </c>
      <c r="AD71" s="144">
        <f t="shared" si="4"/>
        <v>0.51426388181355065</v>
      </c>
    </row>
    <row r="72" spans="2:30" ht="88.5" customHeight="1" thickBot="1" x14ac:dyDescent="0.3">
      <c r="B72" s="214"/>
      <c r="C72" s="83" t="s">
        <v>47</v>
      </c>
      <c r="D72" s="84" t="s">
        <v>100</v>
      </c>
      <c r="E72" s="85">
        <v>3</v>
      </c>
      <c r="F72" s="85"/>
      <c r="G72" s="85"/>
      <c r="H72" s="85"/>
      <c r="I72" s="85"/>
      <c r="J72" s="85"/>
      <c r="K72" s="85"/>
      <c r="L72" s="85"/>
      <c r="M72" s="85"/>
      <c r="N72" s="41"/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v>0</v>
      </c>
      <c r="V72" s="41">
        <v>0</v>
      </c>
      <c r="W72" s="41">
        <v>0</v>
      </c>
      <c r="X72" s="41">
        <v>0</v>
      </c>
      <c r="Y72" s="146">
        <v>0</v>
      </c>
      <c r="Z72" s="146">
        <v>0</v>
      </c>
      <c r="AA72" s="146">
        <v>0</v>
      </c>
      <c r="AB72" s="146">
        <f t="shared" si="5"/>
        <v>0</v>
      </c>
      <c r="AC72" s="147">
        <f t="shared" si="3"/>
        <v>0</v>
      </c>
      <c r="AD72" s="159">
        <f t="shared" si="4"/>
        <v>0</v>
      </c>
    </row>
    <row r="73" spans="2:30" ht="80.25" customHeight="1" x14ac:dyDescent="0.25">
      <c r="B73" s="215" t="s">
        <v>37</v>
      </c>
      <c r="C73" s="30" t="s">
        <v>95</v>
      </c>
      <c r="D73" s="31" t="s">
        <v>94</v>
      </c>
      <c r="E73" s="77">
        <v>6</v>
      </c>
      <c r="F73" s="77"/>
      <c r="G73" s="77"/>
      <c r="H73" s="77">
        <v>1</v>
      </c>
      <c r="I73" s="77">
        <v>2</v>
      </c>
      <c r="J73" s="77">
        <v>1</v>
      </c>
      <c r="K73" s="77">
        <v>2</v>
      </c>
      <c r="L73" s="77"/>
      <c r="M73" s="77"/>
      <c r="N73" s="32"/>
      <c r="O73" s="32">
        <v>0</v>
      </c>
      <c r="P73" s="32">
        <v>0</v>
      </c>
      <c r="Q73" s="32">
        <v>0</v>
      </c>
      <c r="R73" s="32">
        <v>0</v>
      </c>
      <c r="S73" s="32">
        <v>0</v>
      </c>
      <c r="T73" s="32">
        <v>0</v>
      </c>
      <c r="U73" s="32">
        <v>0</v>
      </c>
      <c r="V73" s="32">
        <v>0</v>
      </c>
      <c r="W73" s="32">
        <v>0</v>
      </c>
      <c r="X73" s="32">
        <v>0</v>
      </c>
      <c r="Y73" s="32">
        <v>0</v>
      </c>
      <c r="Z73" s="32">
        <v>0</v>
      </c>
      <c r="AA73" s="32">
        <v>0</v>
      </c>
      <c r="AB73" s="32">
        <f t="shared" si="5"/>
        <v>0</v>
      </c>
      <c r="AC73" s="134">
        <f t="shared" si="3"/>
        <v>6</v>
      </c>
      <c r="AD73" s="135">
        <f t="shared" si="4"/>
        <v>1</v>
      </c>
    </row>
    <row r="74" spans="2:30" ht="144.75" customHeight="1" x14ac:dyDescent="0.25">
      <c r="B74" s="216"/>
      <c r="C74" s="62" t="s">
        <v>101</v>
      </c>
      <c r="D74" s="11" t="s">
        <v>104</v>
      </c>
      <c r="E74" s="9">
        <v>3</v>
      </c>
      <c r="F74" s="9"/>
      <c r="G74" s="9"/>
      <c r="H74" s="9">
        <v>1</v>
      </c>
      <c r="I74" s="9"/>
      <c r="J74" s="9"/>
      <c r="K74" s="9"/>
      <c r="L74" s="9"/>
      <c r="M74" s="9"/>
      <c r="N74" s="23"/>
      <c r="O74" s="23">
        <v>0</v>
      </c>
      <c r="P74" s="23">
        <v>0</v>
      </c>
      <c r="Q74" s="23">
        <v>0</v>
      </c>
      <c r="R74" s="23">
        <v>0</v>
      </c>
      <c r="S74" s="23">
        <v>0</v>
      </c>
      <c r="T74" s="23">
        <v>0</v>
      </c>
      <c r="U74" s="23">
        <v>0</v>
      </c>
      <c r="V74" s="23">
        <v>0</v>
      </c>
      <c r="W74" s="23">
        <v>0</v>
      </c>
      <c r="X74" s="23">
        <v>0</v>
      </c>
      <c r="Y74" s="97">
        <v>0</v>
      </c>
      <c r="Z74" s="97">
        <v>0</v>
      </c>
      <c r="AA74" s="97">
        <v>0</v>
      </c>
      <c r="AB74" s="97">
        <f t="shared" si="5"/>
        <v>0</v>
      </c>
      <c r="AC74" s="141">
        <f t="shared" si="3"/>
        <v>1</v>
      </c>
      <c r="AD74" s="156">
        <f t="shared" si="4"/>
        <v>0.33333333333333331</v>
      </c>
    </row>
    <row r="75" spans="2:30" ht="75.75" thickBot="1" x14ac:dyDescent="0.3">
      <c r="B75" s="226"/>
      <c r="C75" s="160" t="s">
        <v>93</v>
      </c>
      <c r="D75" s="161" t="s">
        <v>96</v>
      </c>
      <c r="E75" s="162">
        <v>4</v>
      </c>
      <c r="F75" s="162"/>
      <c r="G75" s="162"/>
      <c r="H75" s="162"/>
      <c r="I75" s="162"/>
      <c r="J75" s="162"/>
      <c r="K75" s="162">
        <v>1</v>
      </c>
      <c r="L75" s="162">
        <v>1</v>
      </c>
      <c r="M75" s="162">
        <v>1</v>
      </c>
      <c r="N75" s="130"/>
      <c r="O75" s="130">
        <v>0</v>
      </c>
      <c r="P75" s="130">
        <v>0</v>
      </c>
      <c r="Q75" s="130">
        <v>0</v>
      </c>
      <c r="R75" s="130">
        <v>0</v>
      </c>
      <c r="S75" s="130">
        <v>0</v>
      </c>
      <c r="T75" s="130">
        <v>0</v>
      </c>
      <c r="U75" s="130">
        <v>0</v>
      </c>
      <c r="V75" s="130">
        <v>0</v>
      </c>
      <c r="W75" s="130">
        <v>0</v>
      </c>
      <c r="X75" s="130">
        <v>0</v>
      </c>
      <c r="Y75" s="130">
        <v>0</v>
      </c>
      <c r="Z75" s="130">
        <v>0</v>
      </c>
      <c r="AA75" s="130">
        <v>0</v>
      </c>
      <c r="AB75" s="130">
        <f t="shared" si="5"/>
        <v>0</v>
      </c>
      <c r="AC75" s="138">
        <f t="shared" si="3"/>
        <v>3</v>
      </c>
      <c r="AD75" s="139">
        <f t="shared" si="4"/>
        <v>0.75</v>
      </c>
    </row>
    <row r="76" spans="2:30" ht="94.5" customHeight="1" x14ac:dyDescent="0.25">
      <c r="B76" s="208" t="s">
        <v>38</v>
      </c>
      <c r="C76" s="149" t="s">
        <v>90</v>
      </c>
      <c r="D76" s="164" t="s">
        <v>73</v>
      </c>
      <c r="E76" s="36">
        <v>10</v>
      </c>
      <c r="F76" s="36"/>
      <c r="G76" s="36"/>
      <c r="H76" s="36"/>
      <c r="I76" s="36"/>
      <c r="J76" s="36">
        <v>5</v>
      </c>
      <c r="K76" s="36">
        <v>4</v>
      </c>
      <c r="L76" s="36"/>
      <c r="M76" s="36"/>
      <c r="N76" s="42"/>
      <c r="O76" s="42">
        <v>0</v>
      </c>
      <c r="P76" s="42">
        <v>0</v>
      </c>
      <c r="Q76" s="42">
        <v>1</v>
      </c>
      <c r="R76" s="42">
        <v>0</v>
      </c>
      <c r="S76" s="42">
        <v>0</v>
      </c>
      <c r="T76" s="42">
        <v>0</v>
      </c>
      <c r="U76" s="42">
        <v>0</v>
      </c>
      <c r="V76" s="42">
        <v>0</v>
      </c>
      <c r="W76" s="42">
        <v>0</v>
      </c>
      <c r="X76" s="42">
        <v>0</v>
      </c>
      <c r="Y76" s="152">
        <v>0</v>
      </c>
      <c r="Z76" s="152">
        <v>0</v>
      </c>
      <c r="AA76" s="152">
        <v>0</v>
      </c>
      <c r="AB76" s="152">
        <f t="shared" si="5"/>
        <v>1</v>
      </c>
      <c r="AC76" s="153">
        <f t="shared" si="3"/>
        <v>10</v>
      </c>
      <c r="AD76" s="163">
        <f t="shared" si="4"/>
        <v>1</v>
      </c>
    </row>
    <row r="77" spans="2:30" ht="40.5" customHeight="1" thickBot="1" x14ac:dyDescent="0.3">
      <c r="B77" s="210"/>
      <c r="C77" s="48" t="s">
        <v>91</v>
      </c>
      <c r="D77" s="49" t="s">
        <v>92</v>
      </c>
      <c r="E77" s="50">
        <v>4</v>
      </c>
      <c r="F77" s="50"/>
      <c r="G77" s="50"/>
      <c r="H77" s="50"/>
      <c r="I77" s="50"/>
      <c r="J77" s="50"/>
      <c r="K77" s="50">
        <v>2</v>
      </c>
      <c r="L77" s="50"/>
      <c r="M77" s="50"/>
      <c r="N77" s="51"/>
      <c r="O77" s="51">
        <v>0</v>
      </c>
      <c r="P77" s="51">
        <v>0</v>
      </c>
      <c r="Q77" s="51">
        <v>1</v>
      </c>
      <c r="R77" s="51">
        <v>0</v>
      </c>
      <c r="S77" s="51">
        <v>1</v>
      </c>
      <c r="T77" s="51">
        <v>0</v>
      </c>
      <c r="U77" s="51">
        <v>0</v>
      </c>
      <c r="V77" s="51">
        <v>0</v>
      </c>
      <c r="W77" s="51">
        <v>0</v>
      </c>
      <c r="X77" s="51">
        <v>0</v>
      </c>
      <c r="Y77" s="51">
        <v>0</v>
      </c>
      <c r="Z77" s="51">
        <v>0</v>
      </c>
      <c r="AA77" s="51">
        <v>0</v>
      </c>
      <c r="AB77" s="51">
        <f t="shared" si="5"/>
        <v>2</v>
      </c>
      <c r="AC77" s="165">
        <f t="shared" si="3"/>
        <v>4</v>
      </c>
      <c r="AD77" s="166">
        <f t="shared" si="4"/>
        <v>1</v>
      </c>
    </row>
  </sheetData>
  <autoFilter ref="B31:AD31" xr:uid="{62AD7193-82A3-4052-9892-17370E13DFF9}"/>
  <mergeCells count="18">
    <mergeCell ref="B76:B77"/>
    <mergeCell ref="B26:J26"/>
    <mergeCell ref="B28:AD29"/>
    <mergeCell ref="B33:B34"/>
    <mergeCell ref="B36:B37"/>
    <mergeCell ref="B39:B46"/>
    <mergeCell ref="B47:B55"/>
    <mergeCell ref="B57:AD58"/>
    <mergeCell ref="B61:B64"/>
    <mergeCell ref="B65:B69"/>
    <mergeCell ref="B70:B72"/>
    <mergeCell ref="B73:B75"/>
    <mergeCell ref="B23:AD24"/>
    <mergeCell ref="B3:AD3"/>
    <mergeCell ref="B5:J5"/>
    <mergeCell ref="B7:J7"/>
    <mergeCell ref="B9:J9"/>
    <mergeCell ref="B20:J20"/>
  </mergeCells>
  <pageMargins left="0.9055118110236221" right="0.31496062992125984" top="1.3385826771653544" bottom="0.74803149606299213" header="0.31496062992125984" footer="0.31496062992125984"/>
  <pageSetup scale="23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Avance General y Det DIC2022 FA</vt:lpstr>
      <vt:lpstr>Avance General y Det MARZ 2023</vt:lpstr>
      <vt:lpstr>Avance General y Det JUNIO 2023</vt:lpstr>
      <vt:lpstr>Avance General y Det SEPT 2023</vt:lpstr>
      <vt:lpstr>Avance General y Det MARZ 2024</vt:lpstr>
      <vt:lpstr>Avance General y Det JUNIO 2024</vt:lpstr>
      <vt:lpstr>Avance General y Det SEPT 2024</vt:lpstr>
      <vt:lpstr>Avance General y Det DIC 2023</vt:lpstr>
      <vt:lpstr>'Avance General y Det DIC 2023'!Área_de_impresión</vt:lpstr>
      <vt:lpstr>'Avance General y Det DIC2022 FA'!Área_de_impresión</vt:lpstr>
      <vt:lpstr>'Avance General y Det JUNIO 2023'!Área_de_impresión</vt:lpstr>
      <vt:lpstr>'Avance General y Det JUNIO 2024'!Área_de_impresión</vt:lpstr>
      <vt:lpstr>'Avance General y Det MARZ 2023'!Área_de_impresión</vt:lpstr>
      <vt:lpstr>'Avance General y Det MARZ 2024'!Área_de_impresión</vt:lpstr>
      <vt:lpstr>'Avance General y Det SEPT 2023'!Área_de_impresión</vt:lpstr>
      <vt:lpstr>'Avance General y Det SEPT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Mauricio Bustos Quintero</dc:creator>
  <cp:lastModifiedBy>Jennifer serrano</cp:lastModifiedBy>
  <cp:lastPrinted>2021-12-23T17:42:53Z</cp:lastPrinted>
  <dcterms:created xsi:type="dcterms:W3CDTF">2021-12-16T14:30:38Z</dcterms:created>
  <dcterms:modified xsi:type="dcterms:W3CDTF">2024-10-30T10:44:01Z</dcterms:modified>
</cp:coreProperties>
</file>