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serje\Downloads\"/>
    </mc:Choice>
  </mc:AlternateContent>
  <xr:revisionPtr revIDLastSave="0" documentId="13_ncr:1_{33588FC9-9D4F-48B2-B5A0-B1609D511C15}" xr6:coauthVersionLast="47" xr6:coauthVersionMax="47" xr10:uidLastSave="{00000000-0000-0000-0000-000000000000}"/>
  <bookViews>
    <workbookView xWindow="-120" yWindow="-120" windowWidth="20730" windowHeight="11040" firstSheet="2" activeTab="2" xr2:uid="{00000000-000D-0000-FFFF-FFFF00000000}"/>
  </bookViews>
  <sheets>
    <sheet name="Datos Base" sheetId="1" state="hidden" r:id="rId1"/>
    <sheet name="Indicaciones" sheetId="2" state="hidden" r:id="rId2"/>
    <sheet name="Tablero Indicadores 2026" sheetId="9" r:id="rId3"/>
    <sheet name="Anexo1 Ficha Hoja VidaIndicador" sheetId="4" state="hidden" r:id="rId4"/>
    <sheet name="Anexo2 HV Indicadores Procesos" sheetId="5" state="hidden" r:id="rId5"/>
    <sheet name="Control de Cambios Formatos" sheetId="6" r:id="rId6"/>
    <sheet name="Base Histórica Fórmulas del FA_" sheetId="7" state="hidden" r:id="rId7"/>
  </sheets>
  <definedNames>
    <definedName name="_xlnm._FilterDatabase" localSheetId="6" hidden="1">'Base Histórica Fórmulas del FA_'!$B$5:$B$188</definedName>
    <definedName name="_xlnm._FilterDatabase" localSheetId="2" hidden="1">'Tablero Indicadores 2026'!$A$7:$BO$161</definedName>
    <definedName name="A_impresión_IM" localSheetId="3">#REF!</definedName>
    <definedName name="A_impresión_IM" localSheetId="4">#REF!</definedName>
    <definedName name="A_impresión_IM" localSheetId="6">#REF!</definedName>
    <definedName name="A_impresión_IM" localSheetId="5">#REF!</definedName>
    <definedName name="A_impresión_IM">#REF!</definedName>
    <definedName name="AIM" localSheetId="5">#REF!</definedName>
    <definedName name="AIM">#REF!</definedName>
    <definedName name="ape" localSheetId="5">#REF!</definedName>
    <definedName name="ape">#REF!</definedName>
    <definedName name="APELLIDOS" localSheetId="3">#REF!</definedName>
    <definedName name="APELLIDOS" localSheetId="4">#REF!</definedName>
    <definedName name="APELLIDOS" localSheetId="6">#REF!</definedName>
    <definedName name="APELLIDOS" localSheetId="5">#REF!</definedName>
    <definedName name="APELLIDOS">#REF!</definedName>
    <definedName name="calsificar" localSheetId="3">#REF!</definedName>
    <definedName name="calsificar" localSheetId="4">#REF!</definedName>
    <definedName name="calsificar" localSheetId="6">#REF!</definedName>
    <definedName name="calsificar" localSheetId="5">#REF!</definedName>
    <definedName name="calsificar">#REF!</definedName>
    <definedName name="car" localSheetId="5">#REF!</definedName>
    <definedName name="car">#REF!</definedName>
    <definedName name="carg" localSheetId="5">#REF!</definedName>
    <definedName name="carg">#REF!</definedName>
    <definedName name="cargo" localSheetId="3">#REF!</definedName>
    <definedName name="cargo" localSheetId="4">#REF!</definedName>
    <definedName name="cargo" localSheetId="6">#REF!</definedName>
    <definedName name="cargo" localSheetId="5">#REF!</definedName>
    <definedName name="cargo">#REF!</definedName>
    <definedName name="CARGOS" localSheetId="3">#REF!</definedName>
    <definedName name="CARGOS" localSheetId="4">#REF!</definedName>
    <definedName name="CARGOS" localSheetId="6">#REF!</definedName>
    <definedName name="CARGOS" localSheetId="5">#REF!</definedName>
    <definedName name="CARGOS">#REF!</definedName>
    <definedName name="carteg" localSheetId="5">#REF!</definedName>
    <definedName name="carteg">#REF!</definedName>
    <definedName name="casi" localSheetId="5">#REF!</definedName>
    <definedName name="casi">#REF!</definedName>
    <definedName name="cate" localSheetId="5">#REF!</definedName>
    <definedName name="cate">#REF!</definedName>
    <definedName name="Categoria" localSheetId="3">#REF!</definedName>
    <definedName name="Categoria" localSheetId="4">#REF!</definedName>
    <definedName name="Categoria" localSheetId="6">#REF!</definedName>
    <definedName name="Categoria" localSheetId="5">#REF!</definedName>
    <definedName name="Categoria">#REF!</definedName>
    <definedName name="Categoria." localSheetId="3">#REF!</definedName>
    <definedName name="Categoria." localSheetId="4">#REF!</definedName>
    <definedName name="Categoria." localSheetId="6">#REF!</definedName>
    <definedName name="Categoria." localSheetId="5">#REF!</definedName>
    <definedName name="Categoria.">#REF!</definedName>
    <definedName name="ciudadano" localSheetId="3">#REF!</definedName>
    <definedName name="ciudadano" localSheetId="4">#REF!</definedName>
    <definedName name="ciudadano" localSheetId="5">#REF!</definedName>
    <definedName name="ciudadano">#REF!</definedName>
    <definedName name="clasi" localSheetId="5">#REF!</definedName>
    <definedName name="clasi">#REF!</definedName>
    <definedName name="clasificacion" localSheetId="3">#REF!</definedName>
    <definedName name="clasificacion" localSheetId="4">#REF!</definedName>
    <definedName name="clasificacion" localSheetId="6">#REF!</definedName>
    <definedName name="clasificacion" localSheetId="5">#REF!</definedName>
    <definedName name="clasificacion">#REF!</definedName>
    <definedName name="con" localSheetId="5">#REF!</definedName>
    <definedName name="con">#REF!</definedName>
    <definedName name="den" localSheetId="5">#REF!</definedName>
    <definedName name="den">#REF!</definedName>
    <definedName name="denocargo" localSheetId="3">#REF!</definedName>
    <definedName name="denocargo" localSheetId="4">#REF!</definedName>
    <definedName name="denocargo" localSheetId="6">#REF!</definedName>
    <definedName name="denocargo" localSheetId="5">#REF!</definedName>
    <definedName name="denocargo">#REF!</definedName>
    <definedName name="denog" localSheetId="5">#REF!</definedName>
    <definedName name="denog">#REF!</definedName>
    <definedName name="DENOMINACION" localSheetId="3">#REF!</definedName>
    <definedName name="DENOMINACION" localSheetId="4">#REF!</definedName>
    <definedName name="DENOMINACION" localSheetId="6">#REF!</definedName>
    <definedName name="DENOMINACION" localSheetId="5">#REF!</definedName>
    <definedName name="DENOMINACION">#REF!</definedName>
    <definedName name="dep" localSheetId="5">#REF!</definedName>
    <definedName name="dep">#REF!</definedName>
    <definedName name="DEPEN" localSheetId="3">#REF!</definedName>
    <definedName name="DEPEN" localSheetId="4">#REF!</definedName>
    <definedName name="DEPEN" localSheetId="6">#REF!</definedName>
    <definedName name="DEPEN" localSheetId="5">#REF!</definedName>
    <definedName name="DEPEN">#REF!</definedName>
    <definedName name="e" localSheetId="5">#REF!</definedName>
    <definedName name="e">#REF!</definedName>
    <definedName name="ee" localSheetId="5">#REF!</definedName>
    <definedName name="ee">#REF!</definedName>
    <definedName name="EEE" localSheetId="3">#REF!</definedName>
    <definedName name="EEE" localSheetId="4">#REF!</definedName>
    <definedName name="EEE" localSheetId="6">#REF!</definedName>
    <definedName name="EEE" localSheetId="5">#REF!</definedName>
    <definedName name="EEE">#REF!</definedName>
    <definedName name="eeee" localSheetId="3">#REF!</definedName>
    <definedName name="eeee" localSheetId="4">#REF!</definedName>
    <definedName name="eeee" localSheetId="6">#REF!</definedName>
    <definedName name="eeee" localSheetId="5">#REF!</definedName>
    <definedName name="eeee">#REF!</definedName>
    <definedName name="es" localSheetId="5">#REF!</definedName>
    <definedName name="es">#REF!</definedName>
    <definedName name="Estado" localSheetId="3">#REF!</definedName>
    <definedName name="Estado" localSheetId="4">#REF!</definedName>
    <definedName name="Estado" localSheetId="6">#REF!</definedName>
    <definedName name="Estado" localSheetId="5">#REF!</definedName>
    <definedName name="Estado">#REF!</definedName>
    <definedName name="et" localSheetId="5">#REF!</definedName>
    <definedName name="et">#REF!</definedName>
    <definedName name="eteiy" localSheetId="5">#REF!</definedName>
    <definedName name="eteiy">#REF!</definedName>
    <definedName name="eti" localSheetId="5">#REF!</definedName>
    <definedName name="eti">#REF!</definedName>
    <definedName name="Etiquetaa" localSheetId="3">#REF!</definedName>
    <definedName name="Etiquetaa" localSheetId="4">#REF!</definedName>
    <definedName name="Etiquetaa" localSheetId="6">#REF!</definedName>
    <definedName name="Etiquetaa" localSheetId="5">#REF!</definedName>
    <definedName name="Etiquetaa">#REF!</definedName>
    <definedName name="Etiquetac" localSheetId="3">#REF!</definedName>
    <definedName name="Etiquetac" localSheetId="4">#REF!</definedName>
    <definedName name="Etiquetac" localSheetId="6">#REF!</definedName>
    <definedName name="Etiquetac" localSheetId="5">#REF!</definedName>
    <definedName name="Etiquetac">#REF!</definedName>
    <definedName name="Etiquetai" localSheetId="3">#REF!</definedName>
    <definedName name="Etiquetai" localSheetId="4">#REF!</definedName>
    <definedName name="Etiquetai" localSheetId="6">#REF!</definedName>
    <definedName name="Etiquetai" localSheetId="5">#REF!</definedName>
    <definedName name="Etiquetai">#REF!</definedName>
    <definedName name="fe" localSheetId="5">#REF!</definedName>
    <definedName name="fe">#REF!</definedName>
    <definedName name="FECHANAC" localSheetId="3">#REF!</definedName>
    <definedName name="FECHANAC" localSheetId="4">#REF!</definedName>
    <definedName name="FECHANAC" localSheetId="6">#REF!</definedName>
    <definedName name="FECHANAC" localSheetId="5">#REF!</definedName>
    <definedName name="FECHANAC">#REF!</definedName>
    <definedName name="form" localSheetId="5">#REF!</definedName>
    <definedName name="form">#REF!</definedName>
    <definedName name="Forma" localSheetId="3">#REF!</definedName>
    <definedName name="Forma" localSheetId="4">#REF!</definedName>
    <definedName name="Forma" localSheetId="6">#REF!</definedName>
    <definedName name="Forma" localSheetId="5">#REF!</definedName>
    <definedName name="Forma">#REF!</definedName>
    <definedName name="ii" localSheetId="5">#REF!</definedName>
    <definedName name="ii">#REF!</definedName>
    <definedName name="ind" localSheetId="5">#REF!</definedName>
    <definedName name="ind">#REF!</definedName>
    <definedName name="indicadorcitop" localSheetId="3">#REF!</definedName>
    <definedName name="indicadorcitop" localSheetId="4">#REF!</definedName>
    <definedName name="indicadorcitop" localSheetId="6">#REF!</definedName>
    <definedName name="indicadorcitop" localSheetId="5">#REF!</definedName>
    <definedName name="indicadorcitop">#REF!</definedName>
    <definedName name="inv" localSheetId="5">#REF!</definedName>
    <definedName name="inv">#REF!</definedName>
    <definedName name="inve" localSheetId="5">#REF!</definedName>
    <definedName name="inve">#REF!</definedName>
    <definedName name="inver2" localSheetId="3">#REF!</definedName>
    <definedName name="inver2" localSheetId="4">#REF!</definedName>
    <definedName name="inver2" localSheetId="6">#REF!</definedName>
    <definedName name="inver2" localSheetId="5">#REF!</definedName>
    <definedName name="inver2">#REF!</definedName>
    <definedName name="inversion" localSheetId="3">#REF!</definedName>
    <definedName name="inversion" localSheetId="4">#REF!</definedName>
    <definedName name="inversion" localSheetId="6">#REF!</definedName>
    <definedName name="inversion" localSheetId="5">#REF!</definedName>
    <definedName name="inversion">#REF!</definedName>
    <definedName name="macr" localSheetId="5">#REF!</definedName>
    <definedName name="macr">#REF!</definedName>
    <definedName name="Macroprocesos" localSheetId="3">#REF!</definedName>
    <definedName name="Macroprocesos" localSheetId="4">#REF!</definedName>
    <definedName name="Macroprocesos" localSheetId="6">#REF!</definedName>
    <definedName name="Macroprocesos" localSheetId="5">#REF!</definedName>
    <definedName name="Macroprocesos">#REF!</definedName>
    <definedName name="me" localSheetId="5">#REF!</definedName>
    <definedName name="me">#REF!</definedName>
    <definedName name="mee" localSheetId="5">#REF!</definedName>
    <definedName name="mee">#REF!</definedName>
    <definedName name="meet" localSheetId="5">#REF!</definedName>
    <definedName name="meet">#REF!</definedName>
    <definedName name="met" localSheetId="5">#REF!</definedName>
    <definedName name="met">#REF!</definedName>
    <definedName name="META" localSheetId="3">#REF!</definedName>
    <definedName name="META" localSheetId="4">#REF!</definedName>
    <definedName name="META" localSheetId="6">#REF!</definedName>
    <definedName name="META" localSheetId="5">#REF!</definedName>
    <definedName name="META">#REF!</definedName>
    <definedName name="META1" localSheetId="3">#REF!</definedName>
    <definedName name="META1" localSheetId="4">#REF!</definedName>
    <definedName name="META1" localSheetId="6">#REF!</definedName>
    <definedName name="META1" localSheetId="5">#REF!</definedName>
    <definedName name="META1">#REF!</definedName>
    <definedName name="META2" localSheetId="3">#REF!</definedName>
    <definedName name="META2" localSheetId="4">#REF!</definedName>
    <definedName name="META2" localSheetId="6">#REF!</definedName>
    <definedName name="META2" localSheetId="5">#REF!</definedName>
    <definedName name="META2">#REF!</definedName>
    <definedName name="META3" localSheetId="3">#REF!</definedName>
    <definedName name="META3" localSheetId="4">#REF!</definedName>
    <definedName name="META3" localSheetId="6">#REF!</definedName>
    <definedName name="META3" localSheetId="5">#REF!</definedName>
    <definedName name="META3">#REF!</definedName>
    <definedName name="META4" localSheetId="3">#REF!</definedName>
    <definedName name="META4" localSheetId="4">#REF!</definedName>
    <definedName name="META4" localSheetId="6">#REF!</definedName>
    <definedName name="META4" localSheetId="5">#REF!</definedName>
    <definedName name="META4">#REF!</definedName>
    <definedName name="METAT" localSheetId="3">#REF!</definedName>
    <definedName name="METAT" localSheetId="4">#REF!</definedName>
    <definedName name="METAT" localSheetId="6">#REF!</definedName>
    <definedName name="METAT" localSheetId="5">#REF!</definedName>
    <definedName name="METAT">#REF!</definedName>
    <definedName name="mett" localSheetId="5">#REF!</definedName>
    <definedName name="mett">#REF!</definedName>
    <definedName name="metta" localSheetId="5">#REF!</definedName>
    <definedName name="metta">#REF!</definedName>
    <definedName name="nev" localSheetId="5">#REF!</definedName>
    <definedName name="nev">#REF!</definedName>
    <definedName name="nindicador" localSheetId="3">#REF!</definedName>
    <definedName name="nindicador" localSheetId="4">#REF!</definedName>
    <definedName name="nindicador" localSheetId="5">#REF!</definedName>
    <definedName name="nindicador">#REF!</definedName>
    <definedName name="nivel" localSheetId="3">#REF!</definedName>
    <definedName name="nivel" localSheetId="4">#REF!</definedName>
    <definedName name="nivel" localSheetId="6">#REF!</definedName>
    <definedName name="nivel" localSheetId="5">#REF!</definedName>
    <definedName name="nivel">#REF!</definedName>
    <definedName name="nom" localSheetId="5">#REF!</definedName>
    <definedName name="nom">#REF!</definedName>
    <definedName name="NOMBRES" localSheetId="3">#REF!</definedName>
    <definedName name="NOMBRES" localSheetId="4">#REF!</definedName>
    <definedName name="NOMBRES" localSheetId="6">#REF!</definedName>
    <definedName name="NOMBRES" localSheetId="5">#REF!</definedName>
    <definedName name="NOMBRES">#REF!</definedName>
    <definedName name="nu" localSheetId="5">#REF!</definedName>
    <definedName name="nu">#REF!</definedName>
    <definedName name="NUMEROS" localSheetId="3">#REF!</definedName>
    <definedName name="NUMEROS" localSheetId="4">#REF!</definedName>
    <definedName name="NUMEROS" localSheetId="6">#REF!</definedName>
    <definedName name="NUMEROS" localSheetId="5">#REF!</definedName>
    <definedName name="NUMEROS">#REF!</definedName>
    <definedName name="obj" localSheetId="5">#REF!</definedName>
    <definedName name="obj">#REF!</definedName>
    <definedName name="objet" localSheetId="5">#REF!</definedName>
    <definedName name="objet">#REF!</definedName>
    <definedName name="OBJETIVOS" localSheetId="3">#REF!</definedName>
    <definedName name="OBJETIVOS" localSheetId="4">#REF!</definedName>
    <definedName name="OBJETIVOS" localSheetId="6">#REF!</definedName>
    <definedName name="OBJETIVOS" localSheetId="5">#REF!</definedName>
    <definedName name="OBJETIVOS">#REF!</definedName>
    <definedName name="Objetivos_calidad" localSheetId="3">#REF!</definedName>
    <definedName name="Objetivos_calidad" localSheetId="4">#REF!</definedName>
    <definedName name="Objetivos_calidad" localSheetId="6">#REF!</definedName>
    <definedName name="Objetivos_calidad" localSheetId="5">#REF!</definedName>
    <definedName name="Objetivos_calidad">#REF!</definedName>
    <definedName name="OBJINS" localSheetId="3">#REF!</definedName>
    <definedName name="OBJINS" localSheetId="4">#REF!</definedName>
    <definedName name="OBJINS" localSheetId="6">#REF!</definedName>
    <definedName name="OBJINS" localSheetId="5">#REF!</definedName>
    <definedName name="OBJINS">#REF!</definedName>
    <definedName name="objt" localSheetId="5">#REF!</definedName>
    <definedName name="objt">#REF!</definedName>
    <definedName name="obs" localSheetId="5">#REF!</definedName>
    <definedName name="obs">#REF!</definedName>
    <definedName name="OBSERVACIONES" localSheetId="3">#REF!</definedName>
    <definedName name="OBSERVACIONES" localSheetId="4">#REF!</definedName>
    <definedName name="OBSERVACIONES" localSheetId="6">#REF!</definedName>
    <definedName name="OBSERVACIONES" localSheetId="5">#REF!</definedName>
    <definedName name="OBSERVACIONES">#REF!</definedName>
    <definedName name="per" localSheetId="5">#REF!</definedName>
    <definedName name="per">#REF!</definedName>
    <definedName name="Periodicidad" localSheetId="3">#REF!</definedName>
    <definedName name="Periodicidad" localSheetId="4">#REF!</definedName>
    <definedName name="Periodicidad" localSheetId="6">#REF!</definedName>
    <definedName name="Periodicidad" localSheetId="5">#REF!</definedName>
    <definedName name="Periodicidad">#REF!</definedName>
    <definedName name="plan" localSheetId="5">#REF!</definedName>
    <definedName name="plan">#REF!</definedName>
    <definedName name="plane" localSheetId="5">#REF!</definedName>
    <definedName name="plane">#REF!</definedName>
    <definedName name="plant" localSheetId="5">#REF!</definedName>
    <definedName name="plant">#REF!</definedName>
    <definedName name="PLANTA_AB" localSheetId="3">#REF!</definedName>
    <definedName name="PLANTA_AB" localSheetId="4">#REF!</definedName>
    <definedName name="PLANTA_AB" localSheetId="6">#REF!</definedName>
    <definedName name="PLANTA_AB" localSheetId="5">#REF!</definedName>
    <definedName name="PLANTA_AB">#REF!</definedName>
    <definedName name="PLANTA_CR" localSheetId="3">#REF!</definedName>
    <definedName name="PLANTA_CR" localSheetId="4">#REF!</definedName>
    <definedName name="PLANTA_CR" localSheetId="6">#REF!</definedName>
    <definedName name="PLANTA_CR" localSheetId="5">#REF!</definedName>
    <definedName name="PLANTA_CR">#REF!</definedName>
    <definedName name="PLANTA_DF" localSheetId="3">#REF!</definedName>
    <definedName name="PLANTA_DF" localSheetId="4">#REF!</definedName>
    <definedName name="PLANTA_DF" localSheetId="6">#REF!</definedName>
    <definedName name="PLANTA_DF" localSheetId="5">#REF!</definedName>
    <definedName name="PLANTA_DF">#REF!</definedName>
    <definedName name="PLANTA_EN" localSheetId="3">#REF!</definedName>
    <definedName name="PLANTA_EN" localSheetId="4">#REF!</definedName>
    <definedName name="PLANTA_EN" localSheetId="6">#REF!</definedName>
    <definedName name="PLANTA_EN" localSheetId="5">#REF!</definedName>
    <definedName name="PLANTA_EN">#REF!</definedName>
    <definedName name="PLANTA_MA" localSheetId="3">#REF!</definedName>
    <definedName name="PLANTA_MA" localSheetId="4">#REF!</definedName>
    <definedName name="PLANTA_MA" localSheetId="6">#REF!</definedName>
    <definedName name="PLANTA_MA" localSheetId="5">#REF!</definedName>
    <definedName name="PLANTA_MA">#REF!</definedName>
    <definedName name="plantt" localSheetId="5">#REF!</definedName>
    <definedName name="plantt">#REF!</definedName>
    <definedName name="planttt" localSheetId="5">#REF!</definedName>
    <definedName name="planttt">#REF!</definedName>
    <definedName name="pr" localSheetId="5">#REF!</definedName>
    <definedName name="pr">#REF!</definedName>
    <definedName name="princ" localSheetId="5">#REF!</definedName>
    <definedName name="princ">#REF!</definedName>
    <definedName name="Principios_Gest_Fiscal" localSheetId="3">#REF!</definedName>
    <definedName name="Principios_Gest_Fiscal" localSheetId="4">#REF!</definedName>
    <definedName name="Principios_Gest_Fiscal" localSheetId="6">#REF!</definedName>
    <definedName name="Principios_Gest_Fiscal" localSheetId="5">#REF!</definedName>
    <definedName name="Principios_Gest_Fiscal">#REF!</definedName>
    <definedName name="proc" localSheetId="5">#REF!</definedName>
    <definedName name="proc">#REF!</definedName>
    <definedName name="Procesos" localSheetId="3">#REF!</definedName>
    <definedName name="Procesos" localSheetId="4">#REF!</definedName>
    <definedName name="Procesos" localSheetId="6">#REF!</definedName>
    <definedName name="Procesos" localSheetId="5">#REF!</definedName>
    <definedName name="Procesos">#REF!</definedName>
    <definedName name="procesoss" localSheetId="3">#REF!</definedName>
    <definedName name="procesoss" localSheetId="4">#REF!</definedName>
    <definedName name="procesoss" localSheetId="6">#REF!</definedName>
    <definedName name="procesoss" localSheetId="5">#REF!</definedName>
    <definedName name="procesoss">#REF!</definedName>
    <definedName name="procesosSGC" localSheetId="3">#REF!</definedName>
    <definedName name="procesosSGC" localSheetId="4">#REF!</definedName>
    <definedName name="procesosSGC" localSheetId="6">#REF!</definedName>
    <definedName name="procesosSGC" localSheetId="5">#REF!</definedName>
    <definedName name="procesosSGC">#REF!</definedName>
    <definedName name="procs" localSheetId="5">#REF!</definedName>
    <definedName name="procs">#REF!</definedName>
    <definedName name="ree" localSheetId="5">#REF!</definedName>
    <definedName name="ree">#REF!</definedName>
    <definedName name="REEMPLAZO" localSheetId="3">#REF!</definedName>
    <definedName name="REEMPLAZO" localSheetId="4">#REF!</definedName>
    <definedName name="REEMPLAZO" localSheetId="6">#REF!</definedName>
    <definedName name="REEMPLAZO" localSheetId="5">#REF!</definedName>
    <definedName name="REEMPLAZO">#REF!</definedName>
    <definedName name="rendicion" localSheetId="3">#REF!</definedName>
    <definedName name="rendicion" localSheetId="4">#REF!</definedName>
    <definedName name="rendicion" localSheetId="5">#REF!</definedName>
    <definedName name="rendicion">#REF!</definedName>
    <definedName name="res" localSheetId="5">#REF!</definedName>
    <definedName name="res">#REF!</definedName>
    <definedName name="RESULTADOS_PRIORITARIOS_INST" localSheetId="3">#REF!</definedName>
    <definedName name="RESULTADOS_PRIORITARIOS_INST" localSheetId="4">#REF!</definedName>
    <definedName name="RESULTADOS_PRIORITARIOS_INST" localSheetId="6">#REF!</definedName>
    <definedName name="RESULTADOS_PRIORITARIOS_INST" localSheetId="5">#REF!</definedName>
    <definedName name="RESULTADOS_PRIORITARIOS_INST">#REF!</definedName>
    <definedName name="RIESGO" localSheetId="3">#REF!</definedName>
    <definedName name="RIESGO" localSheetId="4">#REF!</definedName>
    <definedName name="RIESGO" localSheetId="5">#REF!</definedName>
    <definedName name="RIESGO">#REF!</definedName>
    <definedName name="RRR" localSheetId="3">#REF!</definedName>
    <definedName name="RRR" localSheetId="4">#REF!</definedName>
    <definedName name="RRR" localSheetId="6">#REF!</definedName>
    <definedName name="RRR" localSheetId="5">#REF!</definedName>
    <definedName name="RRR">#REF!</definedName>
    <definedName name="seg" localSheetId="5">#REF!</definedName>
    <definedName name="seg">#REF!</definedName>
    <definedName name="SEGUIMIENTO" localSheetId="3">#REF!</definedName>
    <definedName name="SEGUIMIENTO" localSheetId="4">#REF!</definedName>
    <definedName name="SEGUIMIENTO" localSheetId="6">#REF!</definedName>
    <definedName name="SEGUIMIENTO" localSheetId="5">#REF!</definedName>
    <definedName name="SEGUIMIENTO">#REF!</definedName>
    <definedName name="SGC" localSheetId="3">#REF!</definedName>
    <definedName name="SGC" localSheetId="4">#REF!</definedName>
    <definedName name="SGC" localSheetId="6">#REF!</definedName>
    <definedName name="SGC" localSheetId="5">#REF!</definedName>
    <definedName name="SGC">#REF!</definedName>
    <definedName name="sis" localSheetId="5">#REF!</definedName>
    <definedName name="sis">#REF!</definedName>
    <definedName name="tiip" localSheetId="5">#REF!</definedName>
    <definedName name="tiip">#REF!</definedName>
    <definedName name="tiipp" localSheetId="5">#REF!</definedName>
    <definedName name="tiipp">#REF!</definedName>
    <definedName name="tip" localSheetId="5">#REF!</definedName>
    <definedName name="tip">#REF!</definedName>
    <definedName name="Tipo" localSheetId="3">#REF!</definedName>
    <definedName name="Tipo" localSheetId="4">#REF!</definedName>
    <definedName name="Tipo" localSheetId="6">#REF!</definedName>
    <definedName name="Tipo" localSheetId="5">#REF!</definedName>
    <definedName name="Tipo">#REF!</definedName>
    <definedName name="TipoI" localSheetId="3">#REF!</definedName>
    <definedName name="TipoI" localSheetId="4">#REF!</definedName>
    <definedName name="TipoI" localSheetId="6">#REF!</definedName>
    <definedName name="TipoI" localSheetId="5">#REF!</definedName>
    <definedName name="TipoI">#REF!</definedName>
    <definedName name="TipoII" localSheetId="3">#REF!</definedName>
    <definedName name="TipoII" localSheetId="4">#REF!</definedName>
    <definedName name="TipoII" localSheetId="6">#REF!</definedName>
    <definedName name="TipoII" localSheetId="5">#REF!</definedName>
    <definedName name="TipoII">#REF!</definedName>
    <definedName name="Tipos" localSheetId="3">#REF!</definedName>
    <definedName name="Tipos" localSheetId="4">#REF!</definedName>
    <definedName name="Tipos" localSheetId="6">#REF!</definedName>
    <definedName name="Tipos" localSheetId="5">#REF!</definedName>
    <definedName name="Tipos">#REF!</definedName>
    <definedName name="Tipos2" localSheetId="3">#REF!</definedName>
    <definedName name="Tipos2" localSheetId="4">#REF!</definedName>
    <definedName name="Tipos2" localSheetId="6">#REF!</definedName>
    <definedName name="Tipos2" localSheetId="5">#REF!</definedName>
    <definedName name="Tipos2">#REF!</definedName>
    <definedName name="TiposDeControl" localSheetId="3">#REF!</definedName>
    <definedName name="TiposDeControl" localSheetId="4">#REF!</definedName>
    <definedName name="TiposDeControl" localSheetId="6">#REF!</definedName>
    <definedName name="TiposDeControl" localSheetId="5">#REF!</definedName>
    <definedName name="TiposDeControl">#REF!</definedName>
    <definedName name="tramites" localSheetId="3">#REF!</definedName>
    <definedName name="tramites" localSheetId="4">#REF!</definedName>
    <definedName name="tramites" localSheetId="5">#REF!</definedName>
    <definedName name="tramites">#REF!</definedName>
    <definedName name="transparencia" localSheetId="3">#REF!</definedName>
    <definedName name="transparencia" localSheetId="4">#REF!</definedName>
    <definedName name="transparencia" localSheetId="5">#REF!</definedName>
    <definedName name="transparencia">#REF!</definedName>
    <definedName name="ttip" localSheetId="5">#REF!</definedName>
    <definedName name="ttip">#REF!</definedName>
    <definedName name="tttip" localSheetId="5">#REF!</definedName>
    <definedName name="tttip">#REF!</definedName>
    <definedName name="uu" localSheetId="5">#REF!</definedName>
    <definedName name="uu">#REF!</definedName>
    <definedName name="Valor" localSheetId="3">#REF!</definedName>
    <definedName name="Valor" localSheetId="4">#REF!</definedName>
    <definedName name="Valor" localSheetId="6">#REF!</definedName>
    <definedName name="Valor" localSheetId="5">#REF!</definedName>
    <definedName name="Valor">#REF!</definedName>
    <definedName name="Valor2" localSheetId="3">#REF!</definedName>
    <definedName name="Valor2" localSheetId="4">#REF!</definedName>
    <definedName name="Valor2" localSheetId="6">#REF!</definedName>
    <definedName name="Valor2" localSheetId="5">#REF!</definedName>
    <definedName name="Valor2">#REF!</definedName>
    <definedName name="vlr" localSheetId="5">#REF!</definedName>
    <definedName name="vlr">#REF!</definedName>
    <definedName name="vvlr" localSheetId="5">#REF!</definedName>
    <definedName name="vvlr">#REF!</definedName>
    <definedName name="wr" localSheetId="5">#REF!</definedName>
    <definedName name="wr">#REF!</definedName>
    <definedName name="ww" localSheetId="3">#REF!</definedName>
    <definedName name="ww" localSheetId="4">#REF!</definedName>
    <definedName name="ww" localSheetId="6">#REF!</definedName>
    <definedName name="ww" localSheetId="5">#REF!</definedName>
    <definedName name="ww">#REF!</definedName>
    <definedName name="xxxx" localSheetId="3">#REF!</definedName>
    <definedName name="xxxx" localSheetId="4">#REF!</definedName>
    <definedName name="xxxx" localSheetId="6">#REF!</definedName>
    <definedName name="xxxx" localSheetId="5">#REF!</definedName>
    <definedName name="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CpBrPcabkDScDtb7Gx0LTENW2NcnovNFjYIuY77PaKk="/>
    </ext>
  </extLst>
</workbook>
</file>

<file path=xl/calcChain.xml><?xml version="1.0" encoding="utf-8"?>
<calcChain xmlns="http://schemas.openxmlformats.org/spreadsheetml/2006/main">
  <c r="AV39" i="9" l="1"/>
  <c r="AZ39" i="9"/>
  <c r="BD39" i="9"/>
  <c r="BH39" i="9"/>
  <c r="BH99" i="9"/>
  <c r="AH39" i="9" l="1"/>
  <c r="BD161" i="9"/>
  <c r="BH160" i="9"/>
  <c r="BD160" i="9"/>
  <c r="AZ160" i="9"/>
  <c r="AV160" i="9"/>
  <c r="BH159" i="9"/>
  <c r="BD159" i="9"/>
  <c r="AZ159" i="9"/>
  <c r="AV159" i="9"/>
  <c r="BH158" i="9"/>
  <c r="BD158" i="9"/>
  <c r="AZ158" i="9"/>
  <c r="AV158" i="9"/>
  <c r="BH157" i="9"/>
  <c r="BD157" i="9"/>
  <c r="AZ157" i="9"/>
  <c r="AV157" i="9"/>
  <c r="BH156" i="9"/>
  <c r="BD156" i="9"/>
  <c r="AZ156" i="9"/>
  <c r="AV156" i="9"/>
  <c r="BH155" i="9"/>
  <c r="BD155" i="9"/>
  <c r="AZ155" i="9"/>
  <c r="AV155" i="9"/>
  <c r="BH154" i="9"/>
  <c r="BD154" i="9"/>
  <c r="AZ154" i="9"/>
  <c r="AV154" i="9"/>
  <c r="BH153" i="9"/>
  <c r="BD153" i="9"/>
  <c r="AZ153" i="9"/>
  <c r="AV153" i="9"/>
  <c r="BH152" i="9"/>
  <c r="BD152" i="9"/>
  <c r="AZ152" i="9"/>
  <c r="AV152" i="9"/>
  <c r="BH151" i="9"/>
  <c r="BD151" i="9"/>
  <c r="AZ151" i="9"/>
  <c r="AV151" i="9"/>
  <c r="BH150" i="9"/>
  <c r="BD150" i="9"/>
  <c r="AZ150" i="9"/>
  <c r="AV150" i="9"/>
  <c r="BH149" i="9"/>
  <c r="BD149" i="9"/>
  <c r="AZ149" i="9"/>
  <c r="AV149" i="9"/>
  <c r="BH148" i="9"/>
  <c r="BD148" i="9"/>
  <c r="AZ148" i="9"/>
  <c r="AV148" i="9"/>
  <c r="BH147" i="9"/>
  <c r="BD147" i="9"/>
  <c r="AZ147" i="9"/>
  <c r="AV147" i="9"/>
  <c r="BH146" i="9"/>
  <c r="BD146" i="9"/>
  <c r="AZ146" i="9"/>
  <c r="AV146" i="9"/>
  <c r="BH145" i="9"/>
  <c r="BD145" i="9"/>
  <c r="AZ145" i="9"/>
  <c r="AV145" i="9"/>
  <c r="BH144" i="9"/>
  <c r="BD144" i="9"/>
  <c r="AZ144" i="9"/>
  <c r="AV144" i="9"/>
  <c r="BH143" i="9"/>
  <c r="BD143" i="9"/>
  <c r="AZ143" i="9"/>
  <c r="AV143" i="9"/>
  <c r="BH142" i="9"/>
  <c r="BD142" i="9"/>
  <c r="AZ142" i="9"/>
  <c r="AV142" i="9"/>
  <c r="BH141" i="9"/>
  <c r="BD141" i="9"/>
  <c r="AZ141" i="9"/>
  <c r="AV141" i="9"/>
  <c r="BH140" i="9"/>
  <c r="BD140" i="9"/>
  <c r="AZ140" i="9"/>
  <c r="AV140" i="9"/>
  <c r="BH139" i="9"/>
  <c r="BD139" i="9"/>
  <c r="AZ139" i="9"/>
  <c r="AV139" i="9"/>
  <c r="BH138" i="9"/>
  <c r="BD138" i="9"/>
  <c r="AZ138" i="9"/>
  <c r="AV138" i="9"/>
  <c r="BH137" i="9"/>
  <c r="BD137" i="9"/>
  <c r="AZ137" i="9"/>
  <c r="AV137" i="9"/>
  <c r="BH136" i="9"/>
  <c r="BD136" i="9"/>
  <c r="AZ136" i="9"/>
  <c r="AV136" i="9"/>
  <c r="BH135" i="9"/>
  <c r="BD135" i="9"/>
  <c r="AZ135" i="9"/>
  <c r="AV135" i="9"/>
  <c r="BH134" i="9"/>
  <c r="BD134" i="9"/>
  <c r="AZ134" i="9"/>
  <c r="AV134" i="9"/>
  <c r="BH133" i="9"/>
  <c r="BD133" i="9"/>
  <c r="AZ133" i="9"/>
  <c r="AV133" i="9"/>
  <c r="BH132" i="9"/>
  <c r="BD132" i="9"/>
  <c r="AZ132" i="9"/>
  <c r="AV132" i="9"/>
  <c r="BH131" i="9"/>
  <c r="BD131" i="9"/>
  <c r="AZ131" i="9"/>
  <c r="AV131" i="9"/>
  <c r="BH130" i="9"/>
  <c r="BD130" i="9"/>
  <c r="AZ130" i="9"/>
  <c r="AV130" i="9"/>
  <c r="BH129" i="9"/>
  <c r="BD129" i="9"/>
  <c r="AZ129" i="9"/>
  <c r="AV129" i="9"/>
  <c r="BH128" i="9"/>
  <c r="BD128" i="9"/>
  <c r="AZ128" i="9"/>
  <c r="AV128" i="9"/>
  <c r="BH127" i="9"/>
  <c r="BD127" i="9"/>
  <c r="AZ127" i="9"/>
  <c r="AV127" i="9"/>
  <c r="BH126" i="9"/>
  <c r="BD126" i="9"/>
  <c r="AZ126" i="9"/>
  <c r="AV126" i="9"/>
  <c r="BH125" i="9"/>
  <c r="BD125" i="9"/>
  <c r="AZ125" i="9"/>
  <c r="AV125" i="9"/>
  <c r="BH124" i="9"/>
  <c r="BD124" i="9"/>
  <c r="AZ124" i="9"/>
  <c r="AV124" i="9"/>
  <c r="BH123" i="9"/>
  <c r="BD123" i="9"/>
  <c r="AZ123" i="9"/>
  <c r="AV123" i="9"/>
  <c r="BH122" i="9"/>
  <c r="BD122" i="9"/>
  <c r="AZ122" i="9"/>
  <c r="AV122" i="9"/>
  <c r="BH121" i="9"/>
  <c r="BD121" i="9"/>
  <c r="AZ121" i="9"/>
  <c r="AV121" i="9"/>
  <c r="BH120" i="9"/>
  <c r="BD120" i="9"/>
  <c r="AZ120" i="9"/>
  <c r="AV120" i="9"/>
  <c r="BH119" i="9"/>
  <c r="BD119" i="9"/>
  <c r="AZ119" i="9"/>
  <c r="AV119" i="9"/>
  <c r="BH118" i="9"/>
  <c r="BD118" i="9"/>
  <c r="AZ118" i="9"/>
  <c r="AV118" i="9"/>
  <c r="BH117" i="9"/>
  <c r="BD117" i="9"/>
  <c r="AZ117" i="9"/>
  <c r="AV117" i="9"/>
  <c r="BH116" i="9"/>
  <c r="BD116" i="9"/>
  <c r="AZ116" i="9"/>
  <c r="AV116" i="9"/>
  <c r="BH115" i="9"/>
  <c r="BD115" i="9"/>
  <c r="AZ115" i="9"/>
  <c r="BH114" i="9"/>
  <c r="BD114" i="9"/>
  <c r="AZ114" i="9"/>
  <c r="AV114" i="9"/>
  <c r="BH113" i="9"/>
  <c r="BD113" i="9"/>
  <c r="AZ113" i="9"/>
  <c r="AV113" i="9"/>
  <c r="BH112" i="9"/>
  <c r="BD112" i="9"/>
  <c r="AZ112" i="9"/>
  <c r="AV112" i="9"/>
  <c r="BH111" i="9" l="1"/>
  <c r="BD111" i="9"/>
  <c r="AZ111" i="9"/>
  <c r="AV111" i="9"/>
  <c r="BH110" i="9"/>
  <c r="BD110" i="9"/>
  <c r="AZ110" i="9"/>
  <c r="AV110" i="9"/>
  <c r="BH109" i="9"/>
  <c r="BD109" i="9"/>
  <c r="AZ109" i="9"/>
  <c r="AV109" i="9"/>
  <c r="BH108" i="9"/>
  <c r="BD108" i="9"/>
  <c r="AZ108" i="9"/>
  <c r="AV108" i="9"/>
  <c r="BH107" i="9"/>
  <c r="BD107" i="9"/>
  <c r="AZ107" i="9"/>
  <c r="AV107" i="9"/>
  <c r="BH106" i="9"/>
  <c r="BD106" i="9"/>
  <c r="AZ106" i="9"/>
  <c r="AV106" i="9"/>
  <c r="BH105" i="9"/>
  <c r="BD105" i="9"/>
  <c r="AZ105" i="9"/>
  <c r="AV105" i="9"/>
  <c r="BH104" i="9"/>
  <c r="BD104" i="9"/>
  <c r="AZ104" i="9"/>
  <c r="AV104" i="9"/>
  <c r="BH103" i="9"/>
  <c r="BD103" i="9"/>
  <c r="AZ103" i="9"/>
  <c r="AV103" i="9"/>
  <c r="BH102" i="9"/>
  <c r="BD102" i="9"/>
  <c r="AZ102" i="9"/>
  <c r="AV102" i="9"/>
  <c r="BH101" i="9"/>
  <c r="BD101" i="9"/>
  <c r="AZ101" i="9"/>
  <c r="AV101" i="9"/>
  <c r="BH100" i="9"/>
  <c r="BD100" i="9"/>
  <c r="AZ100" i="9"/>
  <c r="AV100" i="9"/>
  <c r="BD99" i="9"/>
  <c r="AZ99" i="9"/>
  <c r="AV99" i="9"/>
  <c r="BH98" i="9"/>
  <c r="BD98" i="9"/>
  <c r="AZ98" i="9"/>
  <c r="AV98" i="9"/>
  <c r="BH97" i="9"/>
  <c r="BD97" i="9"/>
  <c r="AZ97" i="9"/>
  <c r="AV97" i="9"/>
  <c r="BH96" i="9"/>
  <c r="BD96" i="9"/>
  <c r="AZ96" i="9"/>
  <c r="AV96" i="9"/>
  <c r="BH95" i="9"/>
  <c r="BD95" i="9"/>
  <c r="AZ95" i="9"/>
  <c r="AV95" i="9"/>
  <c r="BH94" i="9"/>
  <c r="BD94" i="9"/>
  <c r="AZ94" i="9"/>
  <c r="AV94" i="9"/>
  <c r="BH93" i="9"/>
  <c r="BD93" i="9"/>
  <c r="AZ93" i="9"/>
  <c r="AV93" i="9"/>
  <c r="BH92" i="9"/>
  <c r="BD92" i="9"/>
  <c r="AZ92" i="9"/>
  <c r="AV92" i="9"/>
  <c r="BH91" i="9"/>
  <c r="BD91" i="9"/>
  <c r="AZ91" i="9"/>
  <c r="AV91" i="9"/>
  <c r="BH90" i="9"/>
  <c r="BD90" i="9"/>
  <c r="AZ90" i="9"/>
  <c r="AV90" i="9"/>
  <c r="BH89" i="9"/>
  <c r="BD89" i="9"/>
  <c r="AZ89" i="9"/>
  <c r="AV89" i="9"/>
  <c r="BH88" i="9"/>
  <c r="BD88" i="9"/>
  <c r="AZ88" i="9"/>
  <c r="AV88" i="9"/>
  <c r="BH87" i="9"/>
  <c r="BD87" i="9"/>
  <c r="AZ87" i="9"/>
  <c r="AV87" i="9"/>
  <c r="BH86" i="9"/>
  <c r="BD86" i="9"/>
  <c r="AZ86" i="9"/>
  <c r="AV86" i="9"/>
  <c r="BH85" i="9"/>
  <c r="BD85" i="9"/>
  <c r="AZ85" i="9"/>
  <c r="AV85" i="9"/>
  <c r="BH84" i="9"/>
  <c r="BD84" i="9"/>
  <c r="AZ84" i="9"/>
  <c r="AV84" i="9"/>
  <c r="BH83" i="9"/>
  <c r="BD83" i="9"/>
  <c r="AZ83" i="9"/>
  <c r="AV83" i="9"/>
  <c r="BH82" i="9"/>
  <c r="BD82" i="9"/>
  <c r="AZ82" i="9"/>
  <c r="AV82" i="9"/>
  <c r="BH81" i="9"/>
  <c r="BD81" i="9"/>
  <c r="AZ81" i="9"/>
  <c r="AV81" i="9"/>
  <c r="BH80" i="9"/>
  <c r="BD80" i="9"/>
  <c r="AZ80" i="9"/>
  <c r="AV80" i="9"/>
  <c r="BH79" i="9"/>
  <c r="BD79" i="9"/>
  <c r="AZ79" i="9"/>
  <c r="AV79" i="9"/>
  <c r="BH78" i="9"/>
  <c r="BD78" i="9"/>
  <c r="AZ78" i="9"/>
  <c r="AV78" i="9"/>
  <c r="BH77" i="9"/>
  <c r="BD77" i="9"/>
  <c r="AZ77" i="9"/>
  <c r="AV77" i="9"/>
  <c r="BH76" i="9"/>
  <c r="BD76" i="9"/>
  <c r="AZ76" i="9"/>
  <c r="AV76" i="9"/>
  <c r="BH75" i="9"/>
  <c r="BD75" i="9"/>
  <c r="AZ75" i="9"/>
  <c r="AV75" i="9"/>
  <c r="BH74" i="9"/>
  <c r="BD74" i="9"/>
  <c r="AZ74" i="9"/>
  <c r="AV74" i="9"/>
  <c r="BH73" i="9"/>
  <c r="BD73" i="9"/>
  <c r="AZ73" i="9"/>
  <c r="AV73" i="9"/>
  <c r="BH72" i="9"/>
  <c r="BD72" i="9"/>
  <c r="AZ72" i="9"/>
  <c r="AV72" i="9"/>
  <c r="BH71" i="9"/>
  <c r="BD71" i="9"/>
  <c r="AZ71" i="9"/>
  <c r="AV71" i="9"/>
  <c r="BH70" i="9"/>
  <c r="BD70" i="9"/>
  <c r="AZ70" i="9"/>
  <c r="AV70" i="9"/>
  <c r="BH69" i="9"/>
  <c r="BD69" i="9"/>
  <c r="AZ69" i="9"/>
  <c r="AV69" i="9"/>
  <c r="BH68" i="9"/>
  <c r="BD68" i="9"/>
  <c r="AZ68" i="9"/>
  <c r="AV68" i="9"/>
  <c r="BH67" i="9"/>
  <c r="BD67" i="9"/>
  <c r="AZ67" i="9"/>
  <c r="AV67" i="9"/>
  <c r="BH66" i="9"/>
  <c r="BD66" i="9"/>
  <c r="AZ66" i="9"/>
  <c r="AV66" i="9"/>
  <c r="BH65" i="9"/>
  <c r="BD65" i="9"/>
  <c r="AZ65" i="9"/>
  <c r="AV65" i="9"/>
  <c r="BH64" i="9"/>
  <c r="BD64" i="9"/>
  <c r="AZ64" i="9"/>
  <c r="AV64" i="9"/>
  <c r="BH63" i="9"/>
  <c r="BD63" i="9"/>
  <c r="AZ63" i="9"/>
  <c r="AV63" i="9"/>
  <c r="BH62" i="9"/>
  <c r="BD62" i="9"/>
  <c r="AZ62" i="9"/>
  <c r="AV62" i="9"/>
  <c r="BH61" i="9"/>
  <c r="BD61" i="9"/>
  <c r="AZ61" i="9"/>
  <c r="AV61" i="9"/>
  <c r="BH60" i="9"/>
  <c r="BD60" i="9"/>
  <c r="AZ60" i="9"/>
  <c r="AV60" i="9"/>
  <c r="BH59" i="9"/>
  <c r="BD59" i="9"/>
  <c r="AZ59" i="9"/>
  <c r="AV59" i="9"/>
  <c r="BH58" i="9"/>
  <c r="BD58" i="9"/>
  <c r="AZ58" i="9"/>
  <c r="AV58" i="9"/>
  <c r="BH57" i="9"/>
  <c r="BD57" i="9"/>
  <c r="AZ57" i="9"/>
  <c r="AV57" i="9"/>
  <c r="BH56" i="9"/>
  <c r="BD56" i="9"/>
  <c r="AZ56" i="9"/>
  <c r="AV56" i="9"/>
  <c r="BH55" i="9"/>
  <c r="BD55" i="9"/>
  <c r="AZ55" i="9"/>
  <c r="AV55" i="9"/>
  <c r="BH54" i="9"/>
  <c r="BD54" i="9"/>
  <c r="AZ54" i="9"/>
  <c r="AV54" i="9"/>
  <c r="BH53" i="9"/>
  <c r="BD53" i="9"/>
  <c r="AZ53" i="9"/>
  <c r="AV53" i="9"/>
  <c r="BH52" i="9"/>
  <c r="BD52" i="9"/>
  <c r="AZ52" i="9"/>
  <c r="AV52" i="9"/>
  <c r="BH51" i="9"/>
  <c r="BD51" i="9"/>
  <c r="AZ51" i="9"/>
  <c r="AV51" i="9"/>
  <c r="BH50" i="9"/>
  <c r="BD50" i="9"/>
  <c r="AZ50" i="9"/>
  <c r="AV50" i="9"/>
  <c r="BH49" i="9"/>
  <c r="BD49" i="9"/>
  <c r="AZ49" i="9"/>
  <c r="AV49" i="9"/>
  <c r="BH48" i="9"/>
  <c r="BD48" i="9"/>
  <c r="AZ48" i="9"/>
  <c r="AV48" i="9"/>
  <c r="BH47" i="9"/>
  <c r="BD47" i="9"/>
  <c r="AZ47" i="9"/>
  <c r="AV47" i="9"/>
  <c r="BH46" i="9"/>
  <c r="BD46" i="9"/>
  <c r="AZ46" i="9"/>
  <c r="AV46" i="9"/>
  <c r="BH45" i="9"/>
  <c r="BD45" i="9"/>
  <c r="AZ45" i="9"/>
  <c r="AV45" i="9"/>
  <c r="BH44" i="9"/>
  <c r="BD44" i="9"/>
  <c r="AZ44" i="9"/>
  <c r="AV44" i="9"/>
  <c r="BH43" i="9"/>
  <c r="BD43" i="9"/>
  <c r="AZ43" i="9"/>
  <c r="AV43" i="9"/>
  <c r="BH42" i="9"/>
  <c r="BD42" i="9"/>
  <c r="AZ42" i="9"/>
  <c r="AV42" i="9"/>
  <c r="BH41" i="9"/>
  <c r="BD41" i="9"/>
  <c r="AZ41" i="9"/>
  <c r="AV41" i="9"/>
  <c r="BH40" i="9"/>
  <c r="BD40" i="9"/>
  <c r="AZ40" i="9"/>
  <c r="AV40" i="9"/>
  <c r="BH38" i="9"/>
  <c r="BD38" i="9"/>
  <c r="AZ38" i="9"/>
  <c r="AV38" i="9"/>
  <c r="BH37" i="9"/>
  <c r="BD37" i="9"/>
  <c r="AZ37" i="9"/>
  <c r="AV37" i="9"/>
  <c r="BH36" i="9"/>
  <c r="BD36" i="9"/>
  <c r="AZ36" i="9"/>
  <c r="AV36" i="9"/>
  <c r="BH35" i="9"/>
  <c r="BD35" i="9"/>
  <c r="AZ35" i="9"/>
  <c r="AV35" i="9"/>
  <c r="BH34" i="9"/>
  <c r="BD34" i="9"/>
  <c r="AZ34" i="9"/>
  <c r="AV34" i="9"/>
  <c r="BH33" i="9"/>
  <c r="BD33" i="9"/>
  <c r="AZ33" i="9"/>
  <c r="AV33" i="9"/>
  <c r="BH32" i="9"/>
  <c r="BD32" i="9"/>
  <c r="AZ32" i="9"/>
  <c r="AV32" i="9"/>
  <c r="BH31" i="9"/>
  <c r="BD31" i="9"/>
  <c r="AZ31" i="9"/>
  <c r="AV31" i="9"/>
  <c r="BH30" i="9"/>
  <c r="BD30" i="9"/>
  <c r="AZ30" i="9"/>
  <c r="AV30" i="9"/>
  <c r="BH29" i="9"/>
  <c r="BD29" i="9"/>
  <c r="AZ29" i="9"/>
  <c r="AV29" i="9"/>
  <c r="BH28" i="9"/>
  <c r="BD28" i="9"/>
  <c r="AZ28" i="9"/>
  <c r="AV28" i="9"/>
  <c r="BH27" i="9"/>
  <c r="BD27" i="9"/>
  <c r="AZ27" i="9"/>
  <c r="AV27" i="9"/>
  <c r="BH26" i="9"/>
  <c r="BD26" i="9"/>
  <c r="AZ26" i="9"/>
  <c r="AV26" i="9"/>
  <c r="BH25" i="9"/>
  <c r="BD25" i="9"/>
  <c r="AZ25" i="9"/>
  <c r="AV25" i="9"/>
  <c r="BH24" i="9"/>
  <c r="BD24" i="9"/>
  <c r="AZ24" i="9"/>
  <c r="AV24" i="9"/>
  <c r="BH23" i="9"/>
  <c r="BD23" i="9"/>
  <c r="AZ23" i="9"/>
  <c r="AV23" i="9"/>
  <c r="BH22" i="9"/>
  <c r="BD22" i="9"/>
  <c r="AZ22" i="9"/>
  <c r="AV22" i="9"/>
  <c r="BH21" i="9"/>
  <c r="BD21" i="9"/>
  <c r="AZ21" i="9"/>
  <c r="AV21" i="9"/>
  <c r="BH20" i="9"/>
  <c r="BD20" i="9"/>
  <c r="AZ20" i="9"/>
  <c r="AV20" i="9"/>
  <c r="BH19" i="9"/>
  <c r="BD19" i="9"/>
  <c r="AZ19" i="9"/>
  <c r="AV19" i="9"/>
  <c r="BH18" i="9"/>
  <c r="BD18" i="9"/>
  <c r="AZ18" i="9"/>
  <c r="AV18" i="9"/>
  <c r="BH17" i="9"/>
  <c r="BD17" i="9"/>
  <c r="AZ17" i="9"/>
  <c r="AV17" i="9"/>
  <c r="BH16" i="9"/>
  <c r="BD16" i="9"/>
  <c r="AZ16" i="9"/>
  <c r="AV16" i="9"/>
  <c r="BH15" i="9"/>
  <c r="BD15" i="9"/>
  <c r="AZ15" i="9"/>
  <c r="AV15" i="9"/>
  <c r="BH14" i="9"/>
  <c r="BD14" i="9"/>
  <c r="AZ14" i="9"/>
  <c r="AV14" i="9"/>
  <c r="BH13" i="9"/>
  <c r="BD13" i="9"/>
  <c r="AZ13" i="9"/>
  <c r="AV13" i="9"/>
  <c r="BH12" i="9"/>
  <c r="BD12" i="9"/>
  <c r="AZ12" i="9"/>
  <c r="AV12" i="9"/>
  <c r="BH11" i="9"/>
  <c r="BD11" i="9"/>
  <c r="AZ11" i="9"/>
  <c r="AV11" i="9"/>
  <c r="BH10" i="9"/>
  <c r="BD10" i="9"/>
  <c r="AZ10" i="9"/>
  <c r="AV10" i="9"/>
  <c r="BH9" i="9"/>
  <c r="BD9" i="9"/>
  <c r="AZ9" i="9"/>
  <c r="AV9" i="9"/>
  <c r="A9" i="9"/>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BH8" i="9"/>
  <c r="BD8" i="9"/>
  <c r="AZ8" i="9"/>
  <c r="AV8" i="9"/>
  <c r="C100" i="5"/>
  <c r="F88" i="5"/>
  <c r="F87" i="5"/>
  <c r="F86" i="5"/>
  <c r="F85" i="5"/>
  <c r="F84" i="5"/>
  <c r="F83" i="5"/>
  <c r="F82" i="5"/>
  <c r="F81" i="5"/>
  <c r="F80" i="5"/>
  <c r="F79" i="5"/>
  <c r="F78" i="5"/>
  <c r="F77" i="5"/>
  <c r="J77" i="5" s="1"/>
  <c r="J78" i="5" s="1"/>
  <c r="J79" i="5" s="1"/>
  <c r="J80" i="5" s="1"/>
  <c r="J81" i="5" s="1"/>
  <c r="J82" i="5" s="1"/>
  <c r="J83" i="5" s="1"/>
  <c r="J84" i="5" s="1"/>
  <c r="J85" i="5" s="1"/>
  <c r="J86" i="5" s="1"/>
  <c r="J87" i="5" s="1"/>
  <c r="J88" i="5" s="1"/>
  <c r="F72" i="5"/>
  <c r="E72" i="5"/>
  <c r="I70" i="5"/>
  <c r="F70" i="5"/>
  <c r="U53" i="5"/>
  <c r="E41" i="5"/>
  <c r="E37" i="5"/>
  <c r="S35" i="5"/>
  <c r="R35" i="5"/>
  <c r="Q35" i="5"/>
  <c r="O35" i="5"/>
  <c r="N35" i="5"/>
  <c r="M35" i="5"/>
  <c r="K35" i="5"/>
  <c r="J35" i="5"/>
  <c r="I35" i="5"/>
  <c r="G35" i="5"/>
  <c r="F35" i="5"/>
  <c r="E35" i="5"/>
  <c r="R29" i="5"/>
  <c r="J29" i="5"/>
  <c r="E29" i="5"/>
  <c r="I98" i="5" s="1"/>
  <c r="I27" i="5"/>
  <c r="E27" i="5"/>
  <c r="I71" i="5" s="1"/>
  <c r="U26" i="5"/>
  <c r="F89" i="5" s="1"/>
  <c r="O26" i="5"/>
  <c r="I26" i="5"/>
  <c r="E26" i="5"/>
  <c r="F71" i="5" s="1"/>
  <c r="D24" i="5"/>
  <c r="V22" i="5"/>
  <c r="D21" i="5"/>
  <c r="D22" i="5" s="1"/>
  <c r="O68" i="5" s="1"/>
  <c r="V20" i="5"/>
  <c r="D20" i="5"/>
  <c r="D15" i="5"/>
  <c r="E17" i="5" s="1"/>
  <c r="D14" i="5"/>
  <c r="D13" i="5"/>
  <c r="D12" i="5"/>
  <c r="E12" i="5" s="1"/>
  <c r="D11" i="5"/>
  <c r="H4" i="5"/>
  <c r="C51" i="4"/>
  <c r="E41" i="4"/>
  <c r="E37" i="4"/>
  <c r="S35" i="4"/>
  <c r="R35" i="4"/>
  <c r="Q35" i="4"/>
  <c r="O35" i="4"/>
  <c r="N35" i="4"/>
  <c r="M35" i="4"/>
  <c r="K35" i="4"/>
  <c r="J35" i="4"/>
  <c r="I35" i="4"/>
  <c r="G35" i="4"/>
  <c r="F35" i="4"/>
  <c r="E35" i="4"/>
  <c r="V29" i="4"/>
  <c r="R29" i="4"/>
  <c r="J29" i="4"/>
  <c r="E29" i="4"/>
  <c r="I49" i="4" s="1"/>
  <c r="I27" i="4"/>
  <c r="E27" i="4"/>
  <c r="U26" i="4"/>
  <c r="O26" i="4"/>
  <c r="I26" i="4"/>
  <c r="E26" i="4"/>
  <c r="V24" i="4"/>
  <c r="R24" i="4"/>
  <c r="D24" i="4"/>
  <c r="V22" i="4"/>
  <c r="D21" i="4"/>
  <c r="D22" i="4" s="1"/>
  <c r="V20" i="4"/>
  <c r="D20" i="4"/>
  <c r="D15" i="4"/>
  <c r="E17" i="4" s="1"/>
  <c r="D14" i="4"/>
  <c r="D13" i="4"/>
  <c r="D12" i="4"/>
  <c r="E12" i="4" s="1"/>
  <c r="D11" i="4"/>
  <c r="H4" i="4"/>
  <c r="T35" i="5"/>
  <c r="P35" i="5"/>
  <c r="L35" i="5"/>
  <c r="H35" i="5"/>
  <c r="T35" i="4"/>
  <c r="P35" i="4"/>
  <c r="L35" i="4"/>
  <c r="H35" i="4"/>
  <c r="AH98" i="9" l="1"/>
  <c r="AH18" i="9"/>
  <c r="BK18" i="9" s="1"/>
  <c r="AH24" i="9"/>
  <c r="BK24" i="9" s="1"/>
  <c r="AH27" i="9"/>
  <c r="BK27" i="9" s="1"/>
  <c r="AH30" i="9"/>
  <c r="BK30" i="9" s="1"/>
  <c r="AH32" i="9"/>
  <c r="BK32" i="9" s="1"/>
  <c r="AH35" i="9"/>
  <c r="AH38" i="9"/>
  <c r="AH40" i="9"/>
  <c r="AH43" i="9"/>
  <c r="AH46" i="9"/>
  <c r="AH49" i="9"/>
  <c r="AH52" i="9"/>
  <c r="AH54" i="9"/>
  <c r="AH56" i="9"/>
  <c r="AH59" i="9"/>
  <c r="AH61" i="9"/>
  <c r="AH64" i="9"/>
  <c r="AH69" i="9"/>
  <c r="AH82" i="9"/>
  <c r="AH85" i="9"/>
  <c r="AH88" i="9"/>
  <c r="AH91" i="9"/>
  <c r="AH102" i="9"/>
  <c r="AH109" i="9"/>
  <c r="AH8" i="9"/>
  <c r="BK8" i="9" s="1"/>
  <c r="AH97" i="9"/>
  <c r="AH93" i="9"/>
  <c r="AH103" i="9"/>
  <c r="AH95" i="9"/>
  <c r="AH10" i="9"/>
  <c r="BK10" i="9" s="1"/>
  <c r="AH16" i="9"/>
  <c r="BK16" i="9" s="1"/>
  <c r="AH25" i="9"/>
  <c r="BK25" i="9" s="1"/>
  <c r="AH41" i="9"/>
  <c r="AH50" i="9"/>
  <c r="AH53" i="9"/>
  <c r="AH57" i="9"/>
  <c r="AH62" i="9"/>
  <c r="AH67" i="9"/>
  <c r="AH70" i="9"/>
  <c r="AH80" i="9"/>
  <c r="AH83" i="9"/>
  <c r="AH86" i="9"/>
  <c r="AH89" i="9"/>
  <c r="AH92" i="9"/>
  <c r="AH13" i="9"/>
  <c r="BK13" i="9" s="1"/>
  <c r="AH96" i="9"/>
  <c r="AH100" i="9"/>
  <c r="AH111" i="9"/>
  <c r="AH22" i="9"/>
  <c r="BK22" i="9" s="1"/>
  <c r="AH33" i="9"/>
  <c r="BK33" i="9" s="1"/>
  <c r="AH44" i="9"/>
  <c r="AH47" i="9"/>
  <c r="AH60" i="9"/>
  <c r="AH65" i="9"/>
  <c r="AH9" i="9"/>
  <c r="BK9" i="9" s="1"/>
  <c r="AH12" i="9"/>
  <c r="BK12" i="9" s="1"/>
  <c r="AH15" i="9"/>
  <c r="BK15" i="9" s="1"/>
  <c r="AH99" i="9"/>
  <c r="AH17" i="9"/>
  <c r="BK17" i="9" s="1"/>
  <c r="AH14" i="9"/>
  <c r="BK14" i="9" s="1"/>
  <c r="AH94" i="9"/>
  <c r="AH20" i="9"/>
  <c r="BK20" i="9" s="1"/>
  <c r="AH23" i="9"/>
  <c r="BK23" i="9" s="1"/>
  <c r="AH26" i="9"/>
  <c r="BK26" i="9" s="1"/>
  <c r="AH29" i="9"/>
  <c r="BK29" i="9" s="1"/>
  <c r="AH31" i="9"/>
  <c r="BK31" i="9" s="1"/>
  <c r="AH37" i="9"/>
  <c r="AH42" i="9"/>
  <c r="AH45" i="9"/>
  <c r="AH48" i="9"/>
  <c r="AH51" i="9"/>
  <c r="AH55" i="9"/>
  <c r="AH58" i="9"/>
  <c r="AH63" i="9"/>
  <c r="AH66" i="9"/>
  <c r="AH81" i="9"/>
  <c r="AH84" i="9"/>
  <c r="AH87" i="9"/>
  <c r="AH90" i="9"/>
  <c r="AH105" i="9"/>
  <c r="AH36" i="9"/>
  <c r="AH28" i="9"/>
  <c r="BK28" i="9" s="1"/>
  <c r="AH68" i="9"/>
  <c r="AH21" i="9"/>
  <c r="BK21" i="9" s="1"/>
  <c r="AH19" i="9"/>
  <c r="BK19" i="9" s="1"/>
  <c r="AH71" i="9"/>
  <c r="AH108" i="9"/>
  <c r="AH11" i="9"/>
  <c r="BK11" i="9" s="1"/>
  <c r="AH101" i="9"/>
  <c r="AH73" i="9"/>
  <c r="AH104" i="9"/>
  <c r="AH34" i="9"/>
  <c r="AH72" i="9"/>
  <c r="AH107" i="9"/>
  <c r="AH110" i="9"/>
  <c r="AH106" i="9"/>
  <c r="U35" i="4"/>
  <c r="U47" i="5"/>
  <c r="D49" i="5" s="1"/>
  <c r="C63" i="5" s="1"/>
  <c r="I7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Calibri"/>
            <family val="2"/>
            <scheme val="minor"/>
          </rPr>
          <t>======
ID#AAABUBarCLQ
    (2024-10-24 13:26:42)
La Oficina Asesora de Planeación y cumplimiento actualiza la base de datos cuando se requiera si hay un cambio o nuevo lineamiento, política, planes estratégicos, etc.</t>
        </r>
      </text>
    </comment>
    <comment ref="J80" authorId="0" shapeId="0" xr:uid="{00000000-0006-0000-0000-000002000000}">
      <text>
        <r>
          <rPr>
            <sz val="11"/>
            <color theme="1"/>
            <rFont val="Calibri"/>
            <family val="2"/>
            <scheme val="minor"/>
          </rPr>
          <t>======
ID#AAABOEfntPo
Jenniffer Johanna Serrano Ulloque    (2024-06-05 12:12:16)
antes PAAC</t>
        </r>
      </text>
    </comment>
    <comment ref="C162" authorId="0" shapeId="0" xr:uid="{00000000-0006-0000-0000-000003000000}">
      <text>
        <r>
          <rPr>
            <sz val="11"/>
            <color theme="1"/>
            <rFont val="Calibri"/>
            <family val="2"/>
            <scheme val="minor"/>
          </rPr>
          <t>======
ID#AAABphbVdC8
tc={A81F3CA8-4EB3-43F2-9A2C-60D005D84E12}    (2024-06-05 12:12:16)
[Comentario encadenado]
Su versión de Excel le permite leer este comentario encadenado; sin embargo, las ediciones que se apliquen se quitarán si el archivo se abre en una versión más reciente de Excel. Más información: https://go.microsoft.com/fwlink/?linkid=870924
Comentario:
    Se unifica 16 y 66</t>
        </r>
      </text>
    </comment>
  </commentList>
  <extLst>
    <ext xmlns:r="http://schemas.openxmlformats.org/officeDocument/2006/relationships" uri="GoogleSheetsCustomDataVersion2">
      <go:sheetsCustomData xmlns:go="http://customooxmlschemas.google.com/" r:id="rId1" roundtripDataSignature="AMtx7mhGKCOFbnlun/Dt9A5RS74/KnIFH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195F86F4-BD11-4DC2-B8D5-A3737764F25C}">
      <text>
        <r>
          <rPr>
            <sz val="11"/>
            <color theme="1"/>
            <rFont val="Calibri"/>
            <family val="2"/>
            <scheme val="minor"/>
          </rPr>
          <t>======
ID#AAABUBarCK4
    (2024-10-24 13:26:42)
Incluye cambios y aprobaciones en Comité</t>
        </r>
      </text>
    </comment>
    <comment ref="BL6" authorId="0" shapeId="0" xr:uid="{87D4EE86-6E6B-432F-A91B-34C4E3060CFC}">
      <text>
        <r>
          <rPr>
            <sz val="11"/>
            <color theme="1"/>
            <rFont val="Calibri"/>
            <family val="2"/>
            <scheme val="minor"/>
          </rPr>
          <t>======
ID#AAABOEfntPM
serje    (2024-06-05 12:12:16)
Directriz política de gestión de resultados.
Criterios de análisis</t>
        </r>
      </text>
    </comment>
    <comment ref="B7" authorId="0" shapeId="0" xr:uid="{8C2A29ED-CE8A-4EA9-A57B-98229C5D7F35}">
      <text>
        <r>
          <rPr>
            <sz val="11"/>
            <color theme="1"/>
            <rFont val="Calibri"/>
            <family val="2"/>
            <scheme val="minor"/>
          </rPr>
          <t>======
ID#AAABUBarCLI
    (2024-10-24 13:26:42)
Código único del indicador establecido por la OAPC</t>
        </r>
      </text>
    </comment>
    <comment ref="E7" authorId="0" shapeId="0" xr:uid="{68C8547A-5B2E-4785-8153-A47F99AEE399}">
      <text>
        <r>
          <rPr>
            <sz val="11"/>
            <color theme="1"/>
            <rFont val="Calibri"/>
            <family val="2"/>
            <scheme val="minor"/>
          </rPr>
          <t>======
ID#AAABUBarCLA
    (2024-10-24 13:26:42)
Establecidos en el Plan Estratégico Institucional</t>
        </r>
      </text>
    </comment>
    <comment ref="H7" authorId="0" shapeId="0" xr:uid="{C8B44724-EE36-4FE2-885D-354F0202A52D}">
      <text>
        <r>
          <rPr>
            <sz val="11"/>
            <color theme="1"/>
            <rFont val="Calibri"/>
            <family val="2"/>
            <scheme val="minor"/>
          </rPr>
          <t>======
ID#AAABUBarCK0
    (2024-10-24 13:26:42)
En el caso que el indicador aplique a varios planes, diligenciar los datos adicionales en el campo Observaciones - columna BD</t>
        </r>
      </text>
    </comment>
    <comment ref="I7" authorId="0" shapeId="0" xr:uid="{A02512D8-9D3A-4C57-83C5-4692EDB9C470}">
      <text>
        <r>
          <rPr>
            <sz val="11"/>
            <color theme="1"/>
            <rFont val="Calibri"/>
            <family val="2"/>
            <scheme val="minor"/>
          </rPr>
          <t>======
ID#AAABUBarCLE
    (2024-10-24 13:26:42)
Se obtiene de la 1-PET-P-01 Política y lineamientos para la gestión de calidad</t>
        </r>
      </text>
    </comment>
    <comment ref="M7" authorId="0" shapeId="0" xr:uid="{710D632D-2CB7-4AA8-8B5B-93194B140A2B}">
      <text>
        <r>
          <rPr>
            <sz val="11"/>
            <color theme="1"/>
            <rFont val="Calibri"/>
            <family val="2"/>
            <scheme val="minor"/>
          </rPr>
          <t>======
ID#AAABUBarCKc
    (2024-10-24 13:26:42)
Se diligencia según necesidad. Para las metas misionales y la identificación en el Plan Estratégico Institucional (PEI) se registra el nombre del Sector/ Macroproyecto</t>
        </r>
      </text>
    </comment>
    <comment ref="S7" authorId="0" shapeId="0" xr:uid="{70BE8F8A-AA69-412C-98FF-8F69F741F268}">
      <text>
        <r>
          <rPr>
            <sz val="11"/>
            <color theme="1"/>
            <rFont val="Calibri"/>
            <family val="2"/>
            <scheme val="minor"/>
          </rPr>
          <t>======
ID#AAABUBarCKk
    (2024-10-24 13:26:42)
PA= Plan de Acción
PT= Programa de Transparencia
BrechasF= Plan cierre Brechas FURAG</t>
        </r>
      </text>
    </comment>
    <comment ref="T7" authorId="0" shapeId="0" xr:uid="{58A8AE70-8484-4A25-9442-07292B512D0B}">
      <text>
        <r>
          <rPr>
            <sz val="11"/>
            <color theme="1"/>
            <rFont val="Calibri"/>
            <family val="2"/>
            <scheme val="minor"/>
          </rPr>
          <t>======
ID#AAABUBarCKo
    (2024-10-24 13:26:42)
Riesgo asociado a la matriz de riesgos vigente del Fondo Adaptación, según la fuentes de origen (ej. Macroproceso)</t>
        </r>
      </text>
    </comment>
    <comment ref="AF7" authorId="0" shapeId="0" xr:uid="{4D25BA03-90A4-4D84-AA59-32EB09790672}">
      <text>
        <r>
          <rPr>
            <sz val="11"/>
            <color theme="1"/>
            <rFont val="Calibri"/>
            <family val="2"/>
            <scheme val="minor"/>
          </rPr>
          <t>======
ID#AAABUBarCKg
    (2024-10-24 13:26:42)
Las características del indicador depende del ciclo de vida del producto/resultado.  de Efecto o de Impacto son a largo plazo. Analizar el tiempo de medición del indicador.</t>
        </r>
      </text>
    </comment>
    <comment ref="AM7" authorId="0" shapeId="0" xr:uid="{DEF42424-57CA-43C1-8082-E3768F52C10C}">
      <text>
        <r>
          <rPr>
            <sz val="11"/>
            <color theme="1"/>
            <rFont val="Calibri"/>
            <family val="2"/>
            <scheme val="minor"/>
          </rPr>
          <t>======
ID#AAABUBarCLU
    (2024-10-24 13:26:42)
En el caso particular que el cargo no este en el equipo de trabajo columna AG debe incluir el área de vinculación en la columna Observaciones</t>
        </r>
      </text>
    </comment>
    <comment ref="AN7" authorId="0" shapeId="0" xr:uid="{DCD82D32-F7DA-4FED-A58D-261EB81FEA34}">
      <text>
        <r>
          <rPr>
            <sz val="11"/>
            <color theme="1"/>
            <rFont val="Calibri"/>
            <family val="2"/>
            <scheme val="minor"/>
          </rPr>
          <t>======
ID#AAABUBarCKs
    (2024-10-24 13:26:42)
Otros: Cuál?</t>
        </r>
      </text>
    </comment>
    <comment ref="AP7" authorId="0" shapeId="0" xr:uid="{533F34D5-9910-4141-ADFD-FA5AEB438BF6}">
      <text>
        <r>
          <rPr>
            <sz val="11"/>
            <color theme="1"/>
            <rFont val="Calibri"/>
            <family val="2"/>
            <scheme val="minor"/>
          </rPr>
          <t>======
ID#AAABUBbE1j4
    (2024-10-24 13:26:42)
Corresponde a las herramientas establecidas en las diferentes áreas para el reporte y seguimiento de los indicadores (ejemplo: herramienta de seguimiento a planes  plan de acción). Seguimiento (cuantitativo y cualitativo)</t>
        </r>
      </text>
    </comment>
    <comment ref="AQ7" authorId="0" shapeId="0" xr:uid="{C2660704-5CC2-4AA8-B872-906CE9D8B711}">
      <text>
        <r>
          <rPr>
            <sz val="11"/>
            <color theme="1"/>
            <rFont val="Calibri"/>
            <family val="2"/>
            <scheme val="minor"/>
          </rPr>
          <t>======
ID#AAABUBarCKw
    (2024-10-24 13:26:42)
Periodicidad de la programación se refiere al periodo programado para cumplir la meta: mensual, trimestral, cuatrimestral, semestral, otro ¿cuál?
Es diferente al periodo de reporte de avance, que se refiere al seguimiento mensual de la OAPC a los planes de la entidad o seguimiento a los indicadores de procesos, de acuerdo con los lineamientos de la OAPC</t>
        </r>
      </text>
    </comment>
    <comment ref="AV7" authorId="0" shapeId="0" xr:uid="{7424E7A4-3CCE-4C11-8543-D2B90DD6A3F2}">
      <text>
        <r>
          <rPr>
            <sz val="11"/>
            <color theme="1"/>
            <rFont val="Calibri"/>
            <family val="2"/>
            <scheme val="minor"/>
          </rPr>
          <t>======
ID#AAABUBbE1j0
    (2024-10-24 13:26:42)
Trimestre</t>
        </r>
      </text>
    </comment>
    <comment ref="AZ7" authorId="0" shapeId="0" xr:uid="{AE061B2E-EC3E-4EE7-B56F-D9C6DB462EFD}">
      <text>
        <r>
          <rPr>
            <sz val="11"/>
            <color theme="1"/>
            <rFont val="Calibri"/>
            <family val="2"/>
            <scheme val="minor"/>
          </rPr>
          <t>======
ID#AAABOEfntP0
Jenniffer Johanna Serrano Ulloque    (2024-06-05 12:12:16)
Trimestre</t>
        </r>
      </text>
    </comment>
    <comment ref="BD7" authorId="0" shapeId="0" xr:uid="{0D6D0FC1-3878-4982-A0A4-720950B23865}">
      <text>
        <r>
          <rPr>
            <sz val="11"/>
            <color theme="1"/>
            <rFont val="Calibri"/>
            <family val="2"/>
            <scheme val="minor"/>
          </rPr>
          <t>======
ID#AAABOEfntPU
Jenniffer Johanna Serrano Ulloque    (2024-06-05 12:12:16)
Trimestre</t>
        </r>
      </text>
    </comment>
    <comment ref="BH7" authorId="0" shapeId="0" xr:uid="{7C6EF518-2332-4D2C-9EC0-BF80B97E5C87}">
      <text>
        <r>
          <rPr>
            <sz val="11"/>
            <color theme="1"/>
            <rFont val="Calibri"/>
            <family val="2"/>
            <scheme val="minor"/>
          </rPr>
          <t>======
ID#AAABOEfntQc
Jenniffer Johanna Serrano Ulloque    (2024-06-05 12:12:16)
Trimestre</t>
        </r>
      </text>
    </comment>
    <comment ref="BI7" authorId="0" shapeId="0" xr:uid="{AC64E05F-877D-488E-A3BE-57939F656F80}">
      <text>
        <r>
          <rPr>
            <sz val="11"/>
            <color theme="1"/>
            <rFont val="Calibri"/>
            <family val="2"/>
            <scheme val="minor"/>
          </rPr>
          <t>======
ID#AAABUBarCLM
    (2024-10-24 13:26:42)
Columna BI: Incluir avance descriptivo o cualitativo (si se requiere)
Columna BJ incluir MM -AAAA:  mes Ay año. Ejemplo: MAYO 2024. 
Rango en el que se ubica el indicador de acuerdo con los lineamientos de la Política y lineamientos para la gestión de resultados de la Entidad:
VERDE - Metas Ejecutadas &gt;=100%
AMARILLO - Metas en alerta &gt;=70%&lt;99%
ROJO - Metas Rezagadas &lt;70%</t>
        </r>
      </text>
    </comment>
    <comment ref="B8" authorId="0" shapeId="0" xr:uid="{05E818C5-73CF-4721-9224-5243F4810C1D}">
      <text>
        <r>
          <rPr>
            <sz val="11"/>
            <color theme="1"/>
            <rFont val="Calibri"/>
            <family val="2"/>
            <scheme val="minor"/>
          </rPr>
          <t>======
ID#AAABOEfntQs
serje    (2024-06-05 12:12:16)
Indicador (I)
Objetivo Estratégico (OE)
Plan (P)
Área (A)
Equipo de Trabajo (ET)
Interv_XX (corresponde al ID de la intervención para el caso de los indicadores misionales conformados por varias intervenciones)</t>
        </r>
      </text>
    </comment>
    <comment ref="B9" authorId="0" shapeId="0" xr:uid="{9A7216E8-319D-4D31-9A95-01281D13AD81}">
      <text>
        <r>
          <rPr>
            <sz val="11"/>
            <color theme="1"/>
            <rFont val="Calibri"/>
            <family val="2"/>
            <scheme val="minor"/>
          </rPr>
          <t>======
ID#AAABUBarCK8
serje    (2024-06-05 12:12:16)
Indicador (I)
Objetivo Estratégico (OE)
Plan (P)
Área (A)
Equipo de Trabajo (ET)
Interv_XX (corresponde al ID de la intervención para el caso de los indicadores misionales conformados por varias intervenciones)</t>
        </r>
      </text>
    </comment>
    <comment ref="B112" authorId="0" shapeId="0" xr:uid="{2EF75601-5C86-4DD4-8580-439D54201860}">
      <text>
        <r>
          <rPr>
            <sz val="11"/>
            <color theme="1"/>
            <rFont val="Calibri"/>
            <family val="2"/>
            <scheme val="minor"/>
          </rPr>
          <t>======
ID#AAABOEfntQs
serje    (2024-06-05 12:12:16)
Indicador (I)
Objetivo Estratégico (OE)
Plan (P)
Área (A)
Equipo de Trabajo (ET)
Interv_XX (corresponde al ID de la intervención para el caso de los indicadores misionales conformados por varias intervenciones)</t>
        </r>
      </text>
    </comment>
    <comment ref="B113" authorId="0" shapeId="0" xr:uid="{B1A70E44-901E-4A60-A101-ED00C5617382}">
      <text>
        <r>
          <rPr>
            <sz val="11"/>
            <color theme="1"/>
            <rFont val="Calibri"/>
            <family val="2"/>
            <scheme val="minor"/>
          </rPr>
          <t>======
ID#AAABUBarCK8
serje    (2024-06-05 12:12:16)
Indicador (I)
Objetivo Estratégico (OE)
Plan (P)
Área (A)
Equipo de Trabajo (ET)
Interv_XX (corresponde al ID de la intervención para el caso de los indicadores misionales conformados por varias intervenciones)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300-000008000000}">
      <text>
        <r>
          <rPr>
            <sz val="11"/>
            <color theme="1"/>
            <rFont val="Calibri"/>
            <family val="2"/>
            <scheme val="minor"/>
          </rPr>
          <t>======
ID#AAABOEfntQ8
serje    (2024-06-05 12:12:16)
La información se toma del tablero de indicadores (1-PET-F-04)</t>
        </r>
      </text>
    </comment>
    <comment ref="K26" authorId="0" shapeId="0" xr:uid="{00000000-0006-0000-0300-000009000000}">
      <text>
        <r>
          <rPr>
            <sz val="11"/>
            <color theme="1"/>
            <rFont val="Calibri"/>
            <family val="2"/>
            <scheme val="minor"/>
          </rPr>
          <t>======
ID#AAABOEfntP8
Jenniffer Johanna Serrano Ulloque    (2024-06-05 12:12:16)
El seguimiento de los planes de la entidad son mensuales, de acuerdo con los lineamientos de la OAPC</t>
        </r>
      </text>
    </comment>
    <comment ref="S26" authorId="0" shapeId="0" xr:uid="{00000000-0006-0000-0300-00000C000000}">
      <text>
        <r>
          <rPr>
            <sz val="11"/>
            <color theme="1"/>
            <rFont val="Calibri"/>
            <family val="2"/>
            <scheme val="minor"/>
          </rPr>
          <t>======
ID#AAABOEfntPQ
serje    (2024-06-05 12:12:16)
ajusta el formato de la celda según la unidad de medida numérico o porcentual</t>
        </r>
      </text>
    </comment>
    <comment ref="K27" authorId="0" shapeId="0" xr:uid="{00000000-0006-0000-0300-000002000000}">
      <text>
        <r>
          <rPr>
            <sz val="11"/>
            <color theme="1"/>
            <rFont val="Calibri"/>
            <family val="2"/>
            <scheme val="minor"/>
          </rPr>
          <t>======
ID#AAABOEf5FVg
Jenniffer Johanna Serrano Ulloque    (2024-06-05 12:12:16)
El seguimiento de los planes de la entidad son mensuales, de acuerdo con los lineamientos de la OAPC</t>
        </r>
      </text>
    </comment>
    <comment ref="C29" authorId="0" shapeId="0" xr:uid="{00000000-0006-0000-0300-000004000000}">
      <text>
        <r>
          <rPr>
            <sz val="11"/>
            <color theme="1"/>
            <rFont val="Calibri"/>
            <family val="2"/>
            <scheme val="minor"/>
          </rPr>
          <t>======
ID#AAABOEf5FVU
serje    (2024-06-05 12:12:16)
GERENTE DE META. Para el caso de los indicadores de alcance institucional se registra el cargo del profesional encargado de realizar el reporte de seguimiento en la herramienta</t>
        </r>
      </text>
    </comment>
    <comment ref="N29" authorId="0" shapeId="0" xr:uid="{00000000-0006-0000-0300-00000E000000}">
      <text>
        <r>
          <rPr>
            <sz val="11"/>
            <color theme="1"/>
            <rFont val="Calibri"/>
            <family val="2"/>
            <scheme val="minor"/>
          </rPr>
          <t>======
ID#AAABOEfntOw
serje    (2024-06-05 12:12:16)
Fuente de la información - ver tablero de indicadores</t>
        </r>
      </text>
    </comment>
    <comment ref="C31" authorId="0" shapeId="0" xr:uid="{00000000-0006-0000-0300-000005000000}">
      <text>
        <r>
          <rPr>
            <sz val="11"/>
            <color theme="1"/>
            <rFont val="Calibri"/>
            <family val="2"/>
            <scheme val="minor"/>
          </rPr>
          <t>======
ID#AAABOEfntRY
serje    (2024-06-05 12:12:16)
Si la meta corresponde a un indicador de los planes deben mantenerse los rangos de la Directriz de la política de gestión de resultados, de lo contrario se pueden modificar los rangos.</t>
        </r>
      </text>
    </comment>
    <comment ref="D34" authorId="0" shapeId="0" xr:uid="{00000000-0006-0000-0300-00000D000000}">
      <text>
        <r>
          <rPr>
            <sz val="11"/>
            <color theme="1"/>
            <rFont val="Calibri"/>
            <family val="2"/>
            <scheme val="minor"/>
          </rPr>
          <t>======
ID#AAABOEfntO0
serje    (2024-06-05 12:12:16)
La información debe tomarse de la programación realzada en el  tablero de control. (Registrar la programación detallada del indicador). Ajustar el formato de la celda y diligenciar valor numérico o porcentual según la unidad de medida.</t>
        </r>
      </text>
    </comment>
    <comment ref="H34" authorId="0" shapeId="0" xr:uid="{00000000-0006-0000-0300-00000B000000}">
      <text>
        <r>
          <rPr>
            <sz val="11"/>
            <color theme="1"/>
            <rFont val="Calibri"/>
            <family val="2"/>
            <scheme val="minor"/>
          </rPr>
          <t>======
ID#AAABOEfntPs
Jenniffer Johanna Serrano Ulloque    (2024-06-05 12:12:16)
Trimestre</t>
        </r>
      </text>
    </comment>
    <comment ref="L34" authorId="0" shapeId="0" xr:uid="{00000000-0006-0000-0300-000010000000}">
      <text>
        <r>
          <rPr>
            <sz val="11"/>
            <color theme="1"/>
            <rFont val="Calibri"/>
            <family val="2"/>
            <scheme val="minor"/>
          </rPr>
          <t>======
ID#AAABDoQ-eCY
Jenniffer Johanna Serrano Ulloque    (2024-01-04 19:02:27)
Trimestre</t>
        </r>
      </text>
    </comment>
    <comment ref="P34" authorId="0" shapeId="0" xr:uid="{00000000-0006-0000-0300-00000F000000}">
      <text>
        <r>
          <rPr>
            <sz val="11"/>
            <color theme="1"/>
            <rFont val="Calibri"/>
            <family val="2"/>
            <scheme val="minor"/>
          </rPr>
          <t>======
ID#AAABDoQ-eC0
Jenniffer Johanna Serrano Ulloque    (2024-01-04 19:02:27)
Trimestre</t>
        </r>
      </text>
    </comment>
    <comment ref="T34" authorId="0" shapeId="0" xr:uid="{00000000-0006-0000-0300-00000A000000}">
      <text>
        <r>
          <rPr>
            <sz val="11"/>
            <color theme="1"/>
            <rFont val="Calibri"/>
            <family val="2"/>
            <scheme val="minor"/>
          </rPr>
          <t>======
ID#AAABOEfntPw
Jenniffer Johanna Serrano Ulloque    (2024-06-05 12:12:16)
Trimestre</t>
        </r>
      </text>
    </comment>
    <comment ref="U34" authorId="0" shapeId="0" xr:uid="{00000000-0006-0000-0300-000007000000}">
      <text>
        <r>
          <rPr>
            <sz val="11"/>
            <color theme="1"/>
            <rFont val="Calibri"/>
            <family val="2"/>
            <scheme val="minor"/>
          </rPr>
          <t>======
ID#AAABOEfntRA
serje    (2024-06-05 12:12:16)
Eliminar casilla para imprimir, Es una ayuda para verificar que el cronograma coincida con la meta</t>
        </r>
      </text>
    </comment>
    <comment ref="C37" authorId="0" shapeId="0" xr:uid="{00000000-0006-0000-0300-000006000000}">
      <text>
        <r>
          <rPr>
            <sz val="11"/>
            <color theme="1"/>
            <rFont val="Calibri"/>
            <family val="2"/>
            <scheme val="minor"/>
          </rPr>
          <t>======
ID#AAABOEfntRQ
serje    (2024-06-05 12:12:16)
Información de la matriz de riesgos vigente</t>
        </r>
      </text>
    </comment>
    <comment ref="C41" authorId="0" shapeId="0" xr:uid="{00000000-0006-0000-0300-000003000000}">
      <text>
        <r>
          <rPr>
            <sz val="11"/>
            <color theme="1"/>
            <rFont val="Calibri"/>
            <family val="2"/>
            <scheme val="minor"/>
          </rPr>
          <t>======
ID#AAABOEf5FVY
serje    (2024-06-05 12:12:16)
Información de la matriz de riesgos vigente</t>
        </r>
      </text>
    </comment>
    <comment ref="I49" authorId="0" shapeId="0" xr:uid="{00000000-0006-0000-0300-000001000000}">
      <text>
        <r>
          <rPr>
            <sz val="11"/>
            <color theme="1"/>
            <rFont val="Calibri"/>
            <family val="2"/>
            <scheme val="minor"/>
          </rPr>
          <t>======
ID#AAABphbVdDA
Jenniffer Johanna Serrano Ulloque    (2025-08-14 02:18:32)
Gerente de meta o jefe de área. Opciónal visto buenos adicionales</t>
        </r>
      </text>
    </comment>
  </commentList>
  <extLst>
    <ext xmlns:r="http://schemas.openxmlformats.org/officeDocument/2006/relationships" uri="GoogleSheetsCustomDataVersion2">
      <go:sheetsCustomData xmlns:go="http://customooxmlschemas.google.com/" r:id="rId1" roundtripDataSignature="AMtx7mi7BrqxZ7rD0Cg8XpIVjKT84EDsTA=="/>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400-00000B000000}">
      <text>
        <r>
          <rPr>
            <sz val="11"/>
            <color theme="1"/>
            <rFont val="Calibri"/>
            <family val="2"/>
            <scheme val="minor"/>
          </rPr>
          <t>======
ID#AAABOEfntQw
serje    (2024-06-05 12:12:16)
La información se toma del tablero de indicadores (1-PET-F-04)</t>
        </r>
      </text>
    </comment>
    <comment ref="K26" authorId="0" shapeId="0" xr:uid="{00000000-0006-0000-0400-000008000000}">
      <text>
        <r>
          <rPr>
            <sz val="11"/>
            <color theme="1"/>
            <rFont val="Calibri"/>
            <family val="2"/>
            <scheme val="minor"/>
          </rPr>
          <t>======
ID#AAABOEfntRU
Jenniffer Johanna Serrano Ulloque    (2024-06-05 12:12:16)
El seguimiento de los planes de la entidad son mensuales, de acuerdo con los lineamientos de la OAPC</t>
        </r>
      </text>
    </comment>
    <comment ref="S26" authorId="0" shapeId="0" xr:uid="{00000000-0006-0000-0400-000009000000}">
      <text>
        <r>
          <rPr>
            <sz val="11"/>
            <color theme="1"/>
            <rFont val="Calibri"/>
            <family val="2"/>
            <scheme val="minor"/>
          </rPr>
          <t>======
ID#AAABOEfntRM
serje    (2024-06-05 12:12:16)
ajusta el formato de la celda según la unidad de medida numérico o porcentual</t>
        </r>
      </text>
    </comment>
    <comment ref="K27" authorId="0" shapeId="0" xr:uid="{00000000-0006-0000-0400-000016000000}">
      <text>
        <r>
          <rPr>
            <sz val="11"/>
            <color theme="1"/>
            <rFont val="Calibri"/>
            <family val="2"/>
            <scheme val="minor"/>
          </rPr>
          <t>======
ID#AAABOEfntO4
Jenniffer Johanna Serrano Ulloque    (2024-06-05 12:12:16)
El seguimiento de los planes de la entidad son mensuales, de acuerdo con los lineamientos de la OAPC</t>
        </r>
      </text>
    </comment>
    <comment ref="C29" authorId="0" shapeId="0" xr:uid="{00000000-0006-0000-0400-000001000000}">
      <text>
        <r>
          <rPr>
            <sz val="11"/>
            <color theme="1"/>
            <rFont val="Calibri"/>
            <family val="2"/>
            <scheme val="minor"/>
          </rPr>
          <t>======
ID#AAABOEf5FVc
serje    (2024-06-05 12:12:16)
GERENTE DE META. Para el caso de los indicadores de alcance institucional se registra el cargo del profesional encargado de realizar el reporte de seguimiento en la herramienta</t>
        </r>
      </text>
    </comment>
    <comment ref="N29" authorId="0" shapeId="0" xr:uid="{00000000-0006-0000-0400-000002000000}">
      <text>
        <r>
          <rPr>
            <sz val="11"/>
            <color theme="1"/>
            <rFont val="Calibri"/>
            <family val="2"/>
            <scheme val="minor"/>
          </rPr>
          <t>======
ID#AAABOEf5FVM
serje    (2024-06-05 12:12:16)
Fuente de la información - ver tablero de indicadores</t>
        </r>
      </text>
    </comment>
    <comment ref="C31" authorId="0" shapeId="0" xr:uid="{00000000-0006-0000-0400-00000E000000}">
      <text>
        <r>
          <rPr>
            <sz val="11"/>
            <color theme="1"/>
            <rFont val="Calibri"/>
            <family val="2"/>
            <scheme val="minor"/>
          </rPr>
          <t>======
ID#AAABOEfntQI
serje    (2024-06-05 12:12:16)
Si la meta corresponde a un indicador de los planes deben mantenerse los rangos de la Directriz de la política de gestión de resultados, de lo contrario se pueden modificar los rangos.</t>
        </r>
      </text>
    </comment>
    <comment ref="D34" authorId="0" shapeId="0" xr:uid="{00000000-0006-0000-0400-00000D000000}">
      <text>
        <r>
          <rPr>
            <sz val="11"/>
            <color theme="1"/>
            <rFont val="Calibri"/>
            <family val="2"/>
            <scheme val="minor"/>
          </rPr>
          <t>======
ID#AAABOEfntQU
serje    (2024-06-05 12:12:16)
La información debe tomarse de la programación realzada en el  tablero de control. (Registrar la programación detallada del indicador). Ajustar el formato de la celda y diligenciar valor numérico o porcentual según la unidad de medida.</t>
        </r>
      </text>
    </comment>
    <comment ref="H34" authorId="0" shapeId="0" xr:uid="{00000000-0006-0000-0400-00000C000000}">
      <text>
        <r>
          <rPr>
            <sz val="11"/>
            <color theme="1"/>
            <rFont val="Calibri"/>
            <family val="2"/>
            <scheme val="minor"/>
          </rPr>
          <t>======
ID#AAABOEfntQ0
Jenniffer Johanna Serrano Ulloque    (2024-06-05 12:12:16)
Trimestre</t>
        </r>
      </text>
    </comment>
    <comment ref="L34" authorId="0" shapeId="0" xr:uid="{00000000-0006-0000-0400-00001A000000}">
      <text>
        <r>
          <rPr>
            <sz val="11"/>
            <color theme="1"/>
            <rFont val="Calibri"/>
            <family val="2"/>
            <scheme val="minor"/>
          </rPr>
          <t>======
ID#AAABDoQ-eB8
Jenniffer Johanna Serrano Ulloque    (2024-01-04 19:02:27)
Trimestre</t>
        </r>
      </text>
    </comment>
    <comment ref="P34" authorId="0" shapeId="0" xr:uid="{00000000-0006-0000-0400-000007000000}">
      <text>
        <r>
          <rPr>
            <sz val="11"/>
            <color theme="1"/>
            <rFont val="Calibri"/>
            <family val="2"/>
            <scheme val="minor"/>
          </rPr>
          <t>======
ID#AAABOEfntRc
Jenniffer Johanna Serrano Ulloque    (2024-06-05 12:12:16)
Trimestre</t>
        </r>
      </text>
    </comment>
    <comment ref="T34" authorId="0" shapeId="0" xr:uid="{00000000-0006-0000-0400-000010000000}">
      <text>
        <r>
          <rPr>
            <sz val="11"/>
            <color theme="1"/>
            <rFont val="Calibri"/>
            <family val="2"/>
            <scheme val="minor"/>
          </rPr>
          <t>======
ID#AAABOEfntPg
Jenniffer Johanna Serrano Ulloque    (2024-06-05 12:12:16)
Trimestre</t>
        </r>
      </text>
    </comment>
    <comment ref="U34" authorId="0" shapeId="0" xr:uid="{00000000-0006-0000-0400-000003000000}">
      <text>
        <r>
          <rPr>
            <sz val="11"/>
            <color theme="1"/>
            <rFont val="Calibri"/>
            <family val="2"/>
            <scheme val="minor"/>
          </rPr>
          <t>======
ID#AAABOEf5FVQ
serje    (2024-06-05 12:12:16)
Eliminar casilla para imprimir, Es una ayuda para verificar que el cronograma coincida con la meta</t>
        </r>
      </text>
    </comment>
    <comment ref="C37" authorId="0" shapeId="0" xr:uid="{00000000-0006-0000-0400-000011000000}">
      <text>
        <r>
          <rPr>
            <sz val="11"/>
            <color theme="1"/>
            <rFont val="Calibri"/>
            <family val="2"/>
            <scheme val="minor"/>
          </rPr>
          <t>======
ID#AAABOEfntPY
serje    (2024-06-05 12:12:16)
Información de la matriz de riesgos vigente</t>
        </r>
      </text>
    </comment>
    <comment ref="C41" authorId="0" shapeId="0" xr:uid="{00000000-0006-0000-0400-000015000000}">
      <text>
        <r>
          <rPr>
            <sz val="11"/>
            <color theme="1"/>
            <rFont val="Calibri"/>
            <family val="2"/>
            <scheme val="minor"/>
          </rPr>
          <t>======
ID#AAABOEfntPA
serje    (2024-06-05 12:12:16)
Información de la matriz de riesgos vigente</t>
        </r>
      </text>
    </comment>
    <comment ref="C43" authorId="0" shapeId="0" xr:uid="{00000000-0006-0000-0400-000012000000}">
      <text>
        <r>
          <rPr>
            <sz val="11"/>
            <color theme="1"/>
            <rFont val="Calibri"/>
            <family val="2"/>
            <scheme val="minor"/>
          </rPr>
          <t>======
ID#AAABOEfntPI
serje    (2024-06-05 12:12:16)
Si el indicador está registrado en la herramienta de seguimiento de planes, la información aquí registrada debe ser igual a la de la plataforma. Si es otro indicador registrar la información</t>
        </r>
      </text>
    </comment>
    <comment ref="H47" authorId="0" shapeId="0" xr:uid="{00000000-0006-0000-0400-000005000000}">
      <text>
        <r>
          <rPr>
            <sz val="11"/>
            <color theme="1"/>
            <rFont val="Calibri"/>
            <family val="2"/>
            <scheme val="minor"/>
          </rPr>
          <t>======
ID#AAABOEfntRk
serje    (2024-06-05 12:12:16)
Ingresar dato según cronograma</t>
        </r>
      </text>
    </comment>
    <comment ref="S47" authorId="0" shapeId="0" xr:uid="{00000000-0006-0000-0400-000006000000}">
      <text>
        <r>
          <rPr>
            <sz val="11"/>
            <color theme="1"/>
            <rFont val="Calibri"/>
            <family val="2"/>
            <scheme val="minor"/>
          </rPr>
          <t>======
ID#AAABOEfntRg
Jenniffer Johanna Serrano Ulloque    (2024-06-05 12:12:16)
Registrar el denominador cuando corresponda, según la formula</t>
        </r>
      </text>
    </comment>
    <comment ref="D52" authorId="0" shapeId="0" xr:uid="{00000000-0006-0000-0400-000014000000}">
      <text>
        <r>
          <rPr>
            <sz val="11"/>
            <color theme="1"/>
            <rFont val="Calibri"/>
            <family val="2"/>
            <scheme val="minor"/>
          </rPr>
          <t>======
ID#AAABOEfntO8
serje    (2024-06-05 12:12:16)
La información debe tomarse de la programación realzada en el  tablero de control. (Registrar la programación detallada del indicador). Ajustar el formato de la celda y diligenciar valor numérico o porcentual según la unidad de medida.</t>
        </r>
      </text>
    </comment>
    <comment ref="H52" authorId="0" shapeId="0" xr:uid="{00000000-0006-0000-0400-00000F000000}">
      <text>
        <r>
          <rPr>
            <sz val="11"/>
            <color theme="1"/>
            <rFont val="Calibri"/>
            <family val="2"/>
            <scheme val="minor"/>
          </rPr>
          <t>======
ID#AAABOEfntP4
Jenniffer Johanna Serrano Ulloque    (2024-06-05 12:12:16)
Trimestre</t>
        </r>
      </text>
    </comment>
    <comment ref="L52" authorId="0" shapeId="0" xr:uid="{00000000-0006-0000-0400-000019000000}">
      <text>
        <r>
          <rPr>
            <sz val="11"/>
            <color theme="1"/>
            <rFont val="Calibri"/>
            <family val="2"/>
            <scheme val="minor"/>
          </rPr>
          <t>======
ID#AAABDoQ-eCA
Jenniffer Johanna Serrano Ulloque    (2024-01-04 19:02:27)
Trimestre</t>
        </r>
      </text>
    </comment>
    <comment ref="P52" authorId="0" shapeId="0" xr:uid="{00000000-0006-0000-0400-00000A000000}">
      <text>
        <r>
          <rPr>
            <sz val="11"/>
            <color theme="1"/>
            <rFont val="Calibri"/>
            <family val="2"/>
            <scheme val="minor"/>
          </rPr>
          <t>======
ID#AAABOEfntRE
Jenniffer Johanna Serrano Ulloque    (2024-06-05 12:12:16)
Trimestre</t>
        </r>
      </text>
    </comment>
    <comment ref="T52" authorId="0" shapeId="0" xr:uid="{00000000-0006-0000-0400-000004000000}">
      <text>
        <r>
          <rPr>
            <sz val="11"/>
            <color theme="1"/>
            <rFont val="Calibri"/>
            <family val="2"/>
            <scheme val="minor"/>
          </rPr>
          <t>======
ID#AAABOEf5FVI
Jenniffer Johanna Serrano Ulloque    (2024-06-05 12:12:16)
Trimestre</t>
        </r>
      </text>
    </comment>
    <comment ref="U52" authorId="0" shapeId="0" xr:uid="{00000000-0006-0000-0400-000013000000}">
      <text>
        <r>
          <rPr>
            <sz val="11"/>
            <color theme="1"/>
            <rFont val="Calibri"/>
            <family val="2"/>
            <scheme val="minor"/>
          </rPr>
          <t>======
ID#AAABOEfntPE
serje    (2024-06-05 12:12:16)
Eliminar casilla para imprimir, Es una ayuda para verificar que el cronograma coincida con la meta</t>
        </r>
      </text>
    </comment>
    <comment ref="C56" authorId="0" shapeId="0" xr:uid="{00000000-0006-0000-0400-000017000000}">
      <text>
        <r>
          <rPr>
            <sz val="11"/>
            <color theme="1"/>
            <rFont val="Calibri"/>
            <family val="2"/>
            <scheme val="minor"/>
          </rPr>
          <t>======
ID#AAABOEfntOo
serje    (2024-06-05 12:12:16)
Si el indicador está registrado en la herramienta de seguimiento de planes, la información aquí registrada debe ser igual a la de la plataforma. Si es otro indicador registrar la información</t>
        </r>
      </text>
    </comment>
    <comment ref="C62" authorId="0" shapeId="0" xr:uid="{00000000-0006-0000-0400-000018000000}">
      <text>
        <r>
          <rPr>
            <sz val="11"/>
            <color theme="1"/>
            <rFont val="Calibri"/>
            <family val="2"/>
            <scheme val="minor"/>
          </rPr>
          <t>======
ID#AAABOEfntOc
serje    (2024-06-05 12:12:16)
Si el indicador está registrado en la herramienta de seguimiento de planes, la información aquí registrada debe ser igual a la de la plataforma. Si es otro indicador registrar la información</t>
        </r>
      </text>
    </comment>
  </commentList>
  <extLst>
    <ext xmlns:r="http://schemas.openxmlformats.org/officeDocument/2006/relationships" uri="GoogleSheetsCustomDataVersion2">
      <go:sheetsCustomData xmlns:go="http://customooxmlschemas.google.com/" r:id="rId1" roundtripDataSignature="AMtx7mhCHT/QIT7qDFgX0aegjdN3DjoCmw=="/>
    </ext>
  </extLst>
</comments>
</file>

<file path=xl/sharedStrings.xml><?xml version="1.0" encoding="utf-8"?>
<sst xmlns="http://schemas.openxmlformats.org/spreadsheetml/2006/main" count="6970" uniqueCount="1948">
  <si>
    <t>Base de Datos</t>
  </si>
  <si>
    <t>ARTÍCULO 3°. EJES DE TRANSFORMACIÓN DEL PLAN NACIONAL DE DESARROLLO "Plan Nacional de Desarrollo 2022-2026 “Colombia potencia mundial de la vida"</t>
  </si>
  <si>
    <t>1_Ordenamiento del territorio alrededor del agua</t>
  </si>
  <si>
    <t>4_Transformación productiva, internacionalización y acción climática</t>
  </si>
  <si>
    <t>N/A</t>
  </si>
  <si>
    <t>no aplica</t>
  </si>
  <si>
    <t>Todos</t>
  </si>
  <si>
    <t>2_Seguridad humana y justicia social</t>
  </si>
  <si>
    <t>3_Derecho humano a la alimentación</t>
  </si>
  <si>
    <t>5_Convergencia regional</t>
  </si>
  <si>
    <t>Objetivos estratégicos</t>
  </si>
  <si>
    <t>OE1</t>
  </si>
  <si>
    <t>OE 1 Misional</t>
  </si>
  <si>
    <t>PERSPECTIVA EXTERNA</t>
  </si>
  <si>
    <t>OE 1: Identificar, estructurar y ejecutar proyectos de restauración ecológica y ordenamiento territorial para el aprovechamiento de la diversificación productiva fomentando la economía circular, la conservación de las fuentes hídricas y el manejo adecuado de residuos sólidos que contribuyan a la adaptación al cambio climático en los territorios</t>
  </si>
  <si>
    <t>OE2</t>
  </si>
  <si>
    <t>OE 2 Misional</t>
  </si>
  <si>
    <t>OE 2: Identificar, estructurar y gestionar proyectos que contribuyan a la reducción del riesgo, la adaptación al cambio climático y la recuperación post-desastre</t>
  </si>
  <si>
    <t>OE3</t>
  </si>
  <si>
    <t>OE 3 Misional</t>
  </si>
  <si>
    <t>OE 3: Adoptar e implementar estrategias para la recuperación y fortalecimiento socioeconómico del territorio, de manera que estas, le permitan a la población una adaptación sostenible al cambio climático</t>
  </si>
  <si>
    <t>OE4</t>
  </si>
  <si>
    <t>OE 4 Misional</t>
  </si>
  <si>
    <t>OE 4: Identificar y promover iniciativas locales para la adaptación al cambio climático y la prevención y gestión del riesgo, propiciando la transformación de hábitos y costumbres en la forma de habitar los territorios para: el acceso al agua, al suelo y a la vivienda; a la accesibilidad, la movilidad y la conectividad; y a espacios para la salud, la educación y la cultura; fortaleciendo procesos sociales desde el encuentro y la participación comunitaria, en el marco del derecho a un hábitat digno, fortalecimiento la atención del fenómeno de la niña (2010-2011) en el área de infraestructura, fomentando su integración en el territorio con las nuevas estrategias para la adaptación al cambio climático y la prevención y gestión del riesgo</t>
  </si>
  <si>
    <t>OE5</t>
  </si>
  <si>
    <t>OE 5 Transversal</t>
  </si>
  <si>
    <t>PERSPECTIVA INTERNA</t>
  </si>
  <si>
    <t>OE 5: Fortalecer una cultura organizacional orientada al relacionamiento eficaz con los usuarios, al desarrollo del talento humano y a la modernización de la gestión del Fondo Adaptación</t>
  </si>
  <si>
    <t>OE_M</t>
  </si>
  <si>
    <t>OE Misionlaes</t>
  </si>
  <si>
    <t>OE_T</t>
  </si>
  <si>
    <t>OE Transversal</t>
  </si>
  <si>
    <t>Proyectos de inversión</t>
  </si>
  <si>
    <t>1_Reconstrucción de zonas e infraestructuras afectadas por la ocurrencia del fenómeno de la niña 2010-2011.</t>
  </si>
  <si>
    <t>2_Implementación de herramientas para la inclusión productiva de la población en la zona de la interconexión vial Yatí – Bodega - departamento de Bolívar - municipios de Magangué, Cicuco, Talaigua nuevo, Mompós</t>
  </si>
  <si>
    <t>3_Construcción de viviendas en el nuevo casco urbano de gramalote</t>
  </si>
  <si>
    <t>4_Implementación de medidas de recuperación de las dinámicas hídricas naturales de la región de la Mojana en el contexto actual de cambio climático y reducción de riesgo Bolívar, Sucre, Córdoba, Antioquia</t>
  </si>
  <si>
    <t>5_Implementación de intervenciones para la reducción del riesgo de inundación en los municipios del núcleo de la región de la Mojana. Bolívar, Córdoba, Sucre</t>
  </si>
  <si>
    <t>ID Objetivo estratégico de la Gestión de Calidad - actualización 2025</t>
  </si>
  <si>
    <t>SGC 1 Reducir progresivamente la vulnerabilidad física y socioeconómica de las personas en zonas de riesgo…</t>
  </si>
  <si>
    <t>Reducir progresivamente la vulnerabilidad física y socioeconómica de las personas en zonas de riesgo intervenidas por el Fondo Adaptación, evaluada mediante la cobertura efectiva de proyectos y el monitoreo de condiciones posteriores a la intervención.</t>
  </si>
  <si>
    <t xml:space="preserve">
</t>
  </si>
  <si>
    <t>SGC 2 Garantizar que el 100% de las zonas intervenidas no requieran reinversión pública...</t>
  </si>
  <si>
    <t>Garantizar que el 100% de las zonas intervenidas no requieran reinversión pública por desastres durante los 5 años siguientes a la ejecución del proyecto, asegurando la sostenibilidad y resiliencia de las soluciones implementadas.</t>
  </si>
  <si>
    <t>SGC 3 Lograr la participación efectiva de los grupos de interés en los proyectos…</t>
  </si>
  <si>
    <t>Lograr la participación efectiva de los grupos de interés en el 100% de los proyectos, registrada mediante instrumentos como actas de socialización, encuestas de percepción y evidencias documentadas.</t>
  </si>
  <si>
    <t xml:space="preserve">SGC 4 Sistematizar y documentar activos de conocimiento... </t>
  </si>
  <si>
    <t>Sistematizar y documentar al menos 3 activos de conocimiento anualmente sobre la gestión de proyectos con enfoque de riesgo y adaptación, incluyendo lecciones aprendidas, buenas prácticas y casos de estudio y/o éxito (experiencias significativas).</t>
  </si>
  <si>
    <t>SGC 5 Transferir gestión del conocimiento…</t>
  </si>
  <si>
    <t>Transferir al menos 1 producto de conocimiento por año a entidades del orden nacional o territorial, como parte del compromiso institucional con la gestión del conocimiento y la mejora continua del sector público.</t>
  </si>
  <si>
    <t>Integración de los Planes Institucionales (Decreto 612 de 2018) o Indicadores de Procesos</t>
  </si>
  <si>
    <t>P1</t>
  </si>
  <si>
    <t>PES (Sectorial)</t>
  </si>
  <si>
    <t>Plan Estratégico Sectorial</t>
  </si>
  <si>
    <t>P2</t>
  </si>
  <si>
    <t>PAI (Integrado)</t>
  </si>
  <si>
    <t>Plan de Acción Institucional integrado</t>
  </si>
  <si>
    <t>P3</t>
  </si>
  <si>
    <t>PAAd (Adquisiciones)</t>
  </si>
  <si>
    <t>Plan Anual de Adquisiciones</t>
  </si>
  <si>
    <t>P4</t>
  </si>
  <si>
    <t>PTEP (antes PAAC)</t>
  </si>
  <si>
    <t>Programa de Transparencia y Ética Pública (antes Plan Anticorrupción y de Atención al Ciudadano PAAC)</t>
  </si>
  <si>
    <t>P5</t>
  </si>
  <si>
    <t>PINAR (Archivo)</t>
  </si>
  <si>
    <t>Plan Institucional de Archivos</t>
  </si>
  <si>
    <t>P6</t>
  </si>
  <si>
    <t>PSPI (Seguridad info)</t>
  </si>
  <si>
    <t>Plan de Seguridad y Privacidad de la Información</t>
  </si>
  <si>
    <t>P7</t>
  </si>
  <si>
    <t>PETIC (Tecnología)</t>
  </si>
  <si>
    <t>Plan Estratégico de las Tecnologías de la Información y Comunicaciones</t>
  </si>
  <si>
    <t>P8</t>
  </si>
  <si>
    <t>PTRSPI (Riesgos privacidad info)</t>
  </si>
  <si>
    <t>Plan de Tratamiento de Riesgos de Seguridad y Privacidad de la Información</t>
  </si>
  <si>
    <t>P9</t>
  </si>
  <si>
    <t>PETH (Talento H)</t>
  </si>
  <si>
    <t>Plan Estratégico de Talento 
Humano</t>
  </si>
  <si>
    <t>P10</t>
  </si>
  <si>
    <t>PAV (Vacantes)</t>
  </si>
  <si>
    <t>Plan Anual de Vacantes</t>
  </si>
  <si>
    <t>P11</t>
  </si>
  <si>
    <t>PPRH (Prevención recurso H)</t>
  </si>
  <si>
    <t>Plan de Previsión de Recursos Humanos</t>
  </si>
  <si>
    <t>P12</t>
  </si>
  <si>
    <t>SST (Salud en el Trabajo)</t>
  </si>
  <si>
    <t>Plan de Trabajo Anual en Seguridad y Salud en el Trabajo</t>
  </si>
  <si>
    <t>P13</t>
  </si>
  <si>
    <t>PII (Incentivos)</t>
  </si>
  <si>
    <t>Plan de Incentivos Institucionales</t>
  </si>
  <si>
    <t>P14</t>
  </si>
  <si>
    <t>PIC (Capacitación)</t>
  </si>
  <si>
    <t>Plan Institucional de Capacitación</t>
  </si>
  <si>
    <t>P15</t>
  </si>
  <si>
    <t>PIGA (Ambiental)</t>
  </si>
  <si>
    <t>Plan Institucional de Gestión Ambiental*</t>
  </si>
  <si>
    <t>P16</t>
  </si>
  <si>
    <t>P 17</t>
  </si>
  <si>
    <t>Indicador Procesos</t>
  </si>
  <si>
    <t>Indicadores de Procesos</t>
  </si>
  <si>
    <t>P18</t>
  </si>
  <si>
    <t>NA</t>
  </si>
  <si>
    <t>No aplica</t>
  </si>
  <si>
    <t>Mapa de aseguramiento (Matriz de Riesgos 6.0) CICCI 2025 https://www.fondoadaptacion.gov.co/intranet/index.php/para-trabajar/mapa-de-procesos</t>
  </si>
  <si>
    <t>Riesgo: 1, 9, 10, 11, 12, 13, 14 y 15</t>
  </si>
  <si>
    <t>Consecutivo</t>
  </si>
  <si>
    <t xml:space="preserve">Fuente de origen de riesgo </t>
  </si>
  <si>
    <t>ID Riesgo</t>
  </si>
  <si>
    <t>Riesgo</t>
  </si>
  <si>
    <t>...MP-1 Direccionamiento estratégico 
...MP-2 Gestión de conocimiento e información
...MP-3 Gestión de portafolio
...MP-4 Gestión de Programas y proyectos
...MP-12 Monitoreo y evaluación
...Plan Estratégico Institucional
...Plan de Acción Anual
…Políticas Institucionales
...PGN</t>
  </si>
  <si>
    <t>R-1</t>
  </si>
  <si>
    <t>Riesgo: (1) Posibilidad de afectación económica y reputacional por Atención inoportuna de la población afectada por el "Fenómeno de La Niña 2010-2011" debido a debilidades en la ejecución y seguimiento de los programas y proyectos financiados.</t>
  </si>
  <si>
    <t>...MP-4 Gestión Integral de programas y Proyectos
...MP-7 Gestión Financiera
...MP-12 Monitoreo y Control</t>
  </si>
  <si>
    <t>R-9</t>
  </si>
  <si>
    <t>Riesgo: (9) Posibilidad de recibir o solicitar cualquier dadiva o beneficio a nombre propio o de terceros para realizar pagos indebidos a contratistas por parte de supervisores debido a documentación incompleta o fraudulenta afectando el desarrollo económico de los proyectos en ejecución</t>
  </si>
  <si>
    <t>...MP-5 Gestión de Arquitectura de T.I.
…MP-7 Gestión Financiera
…MP-9 Gestión Documental
...MP-12 Monitoreo y evaluación
...Sistemas de información de la Entidad (PSA, SIFA, DataFondo, etc.).</t>
  </si>
  <si>
    <t>R-10</t>
  </si>
  <si>
    <t>Riesgo: (10) Posibilidad de recibir o solicitar cualquier dadiva o beneficio a nombre propio o de terceros mediante la manipulación indebida de datos en los sistemas de información del fondo adaptación por funcionarios para favorecer a los interesados</t>
  </si>
  <si>
    <t>...MP-12 Monitoreo y Evaluación
…Plan Estratégico Sectorial
…Plan Estratégico Institucional
…Plan de Acción Anual
…Plan Anual de Adquisiciones
…Plan Institucional de Capacitación
...Plan Institucional de Gestión Ambiental
...Plan Institucional de Archivos
...Plan Estratégico de Talento Humano
…Plan Anticorrupción y Atención al Ciudadano
…Plan de Contratación
...Plan estratégico TIC</t>
  </si>
  <si>
    <t>R-11</t>
  </si>
  <si>
    <t>Riesgo: (11) Posibilidad de afectación económica y reputacional Inexactitud en la medición de los resultados del monitoreo de los planes institucionales debido a errores en los registros y los reportes de información</t>
  </si>
  <si>
    <t>...MP-6 Gestión de Talento Humano
...Plan Estratégico de Talento Humano</t>
  </si>
  <si>
    <t>R-12</t>
  </si>
  <si>
    <t>Riesgo: (12) Posibilidad de afectación reputacional por Incumplimiento de los planes que conforman el Plan Estratégico de Talento Humano debido a Baja disponibilidad de recursos y falta de seguimiento a las actividades planeadas</t>
  </si>
  <si>
    <t>...MP-9 Gestión de Servicios
…Programa de Transparencia y Ética Pública (antes Plan Anticorrupción y de Atención al Ciudadano PAAC)</t>
  </si>
  <si>
    <t>R-13</t>
  </si>
  <si>
    <t>Riesgo: (13) Posibilidad de afectación reputacional por sanciones contra la entidad o mala percepción del ciudadano debido al Incumplimiento en el trámite oportuno de PQRSD</t>
  </si>
  <si>
    <t>...MP-8 Gestión Contractual
…Plan de Contratación
…Manual de Contratación</t>
  </si>
  <si>
    <t>R-14</t>
  </si>
  <si>
    <t>Riesgo: (14) Posibilidad de afectación económica y reputacional por celebración indebida de contratos por no cumplir con los requisitos establecidos por el régimen actual de contratación</t>
  </si>
  <si>
    <t>...MP-11 Gestión de comunicaciones</t>
  </si>
  <si>
    <t>R-15</t>
  </si>
  <si>
    <t>Riesgo: (15) Posibilidad de afectación reputacional por desprestigio institucional Debido a problemas de comunicación interna y externa de la entidad</t>
  </si>
  <si>
    <t>Año o Vigencia</t>
  </si>
  <si>
    <t>ID INDICADOR</t>
  </si>
  <si>
    <t>EJEMPLOI1_OE4P2A5</t>
  </si>
  <si>
    <t>Indicador (I)</t>
  </si>
  <si>
    <t>I1_</t>
  </si>
  <si>
    <t>Orden de la numeración 1</t>
  </si>
  <si>
    <t>Objetivo Estratégico (OE)</t>
  </si>
  <si>
    <t>Plan (P)</t>
  </si>
  <si>
    <t>Área (A)</t>
  </si>
  <si>
    <t>A5</t>
  </si>
  <si>
    <t>Subgerencia de Gestión del Riesgo</t>
  </si>
  <si>
    <t>Equipo de Trabajo (ET)</t>
  </si>
  <si>
    <t>ET18.3</t>
  </si>
  <si>
    <t>Gestión Infraestructura Resiliente (Sector Salud)</t>
  </si>
  <si>
    <t>Intev_XX (corresponde al ID de la intervención para el caso de los indicadores misionales conformados por varias intervenciones)</t>
  </si>
  <si>
    <t>Interv_XX</t>
  </si>
  <si>
    <t>Interv_187-0380</t>
  </si>
  <si>
    <t>Código</t>
  </si>
  <si>
    <t>Macroproceso</t>
  </si>
  <si>
    <t>Proceso</t>
  </si>
  <si>
    <t>Objeto del proceso</t>
  </si>
  <si>
    <t>Tipo de Proceso</t>
  </si>
  <si>
    <t>Política MIPG</t>
  </si>
  <si>
    <t>Líder institucional Política MIPG</t>
  </si>
  <si>
    <t>Componentes PTEP</t>
  </si>
  <si>
    <t>ID Área</t>
  </si>
  <si>
    <t>Área del FA Responsable</t>
  </si>
  <si>
    <t>ID ET</t>
  </si>
  <si>
    <t>Equipo de Trabajo</t>
  </si>
  <si>
    <t>Mes</t>
  </si>
  <si>
    <t>Área+ E.T</t>
  </si>
  <si>
    <t>Periodicidad de Programación</t>
  </si>
  <si>
    <t>Herramienta de Reporte y Seguimiento</t>
  </si>
  <si>
    <t>1 Direccionamiento Estratégico</t>
  </si>
  <si>
    <t>PET</t>
  </si>
  <si>
    <t>Formular, implementar y realizar el monitoreo y seguimiento de las políticas, los planes, los programas y los proyectos que establecen la ruta de gestión de corto, mediano y largo plazo para dar cumplimiento a la misión de la entidad.</t>
  </si>
  <si>
    <t>Estratégico</t>
  </si>
  <si>
    <t>Gobierno Digital</t>
  </si>
  <si>
    <t>GERENCIA - ET Tecnologías de la Información</t>
  </si>
  <si>
    <t>1. Medidas de debida diligencia para la prevención del Lavado de activos. Acciones que se adelantan para prevenir, detectar, controlar y sancionar posibles hechos de corrupción</t>
  </si>
  <si>
    <t>A0</t>
  </si>
  <si>
    <t>Fondo Adaptación</t>
  </si>
  <si>
    <t>ET 0</t>
  </si>
  <si>
    <t>Enero</t>
  </si>
  <si>
    <t>_</t>
  </si>
  <si>
    <t xml:space="preserve"> Mensual</t>
  </si>
  <si>
    <t>Herramienta de seguimiento a planes y plan de acción</t>
  </si>
  <si>
    <t>2 Gestión del Conocimiento</t>
  </si>
  <si>
    <t>PCC</t>
  </si>
  <si>
    <t>Coordinar las políticas, lineamientos y planes del Fondo Adaptación en temas relacionados con comunicaciones (internas y externas).</t>
  </si>
  <si>
    <t>Misional</t>
  </si>
  <si>
    <t xml:space="preserve">Seguridad Digital </t>
  </si>
  <si>
    <t>2. Prevención, gestión y administración de riesgos de LA/FT/FPADM y Gestión del Riesgo de Corrupción. Acciones que se adelantan para prevenir, detectar, controlar y sancionar posibles hechos de corrupción</t>
  </si>
  <si>
    <t>A1</t>
  </si>
  <si>
    <t>Gerencia</t>
  </si>
  <si>
    <t>ET 1, 2, 3, 4, 5, 6 Y 7</t>
  </si>
  <si>
    <t>ET1_OAPC_Planeacion_y_Seguimiento</t>
  </si>
  <si>
    <t>Febrero</t>
  </si>
  <si>
    <t>A1_ET1_OAPC_Planeacion_y_Seguimiento</t>
  </si>
  <si>
    <t>Trimestral</t>
  </si>
  <si>
    <t>Anexo 2. 1-PET-F-04 Reporte de ejecución de los indicadores de procesos</t>
  </si>
  <si>
    <t>3 Gestión del Portafolio</t>
  </si>
  <si>
    <t>GPS</t>
  </si>
  <si>
    <t>Definir políticas y lineamientos para la gestión de la política social (creación, planeación, implementación y divulgación) con el fin de realizar un acompañamiento integral a los grupos de interés</t>
  </si>
  <si>
    <t>Apoyo</t>
  </si>
  <si>
    <t xml:space="preserve">Defensa Jurídica </t>
  </si>
  <si>
    <t>SECRETARÍA GENERAL – ET Gestión Jurídica, Defensa Judicial y Cobro Coactivo</t>
  </si>
  <si>
    <t>3.Participación Ciudadana y Rendición de Cuentas. Un elemento fundamental del Estado abierto se centra en la participación de la ciudadanía en la toma de decisiones, seguimiento y monitoreo de la gestión pública</t>
  </si>
  <si>
    <t>A2</t>
  </si>
  <si>
    <t>Secretaría General</t>
  </si>
  <si>
    <t>ET 20,21,22,23,24,25,26 Y 27</t>
  </si>
  <si>
    <t>ET2_OAPC_Cumplimiento</t>
  </si>
  <si>
    <t>Marzo</t>
  </si>
  <si>
    <t>A1_ET2_OAPC_Cumplimiento</t>
  </si>
  <si>
    <t>Cuatrimestral</t>
  </si>
  <si>
    <t>Otra ¿cuál?</t>
  </si>
  <si>
    <t>4 Gestión Integral de Programas y Proyectos</t>
  </si>
  <si>
    <t>GRM</t>
  </si>
  <si>
    <t>Definir políticas y lineamientos de consecución de recursos y de alianzas estratégicas con empresas y entidades nacionales y extranjeras, con el fin de ejecutar los programas y proyectos del FA</t>
  </si>
  <si>
    <t>Monitoreo</t>
  </si>
  <si>
    <t>Gestión del conocimiento y la Innovación</t>
  </si>
  <si>
    <t>Oficina Asesora De Planeación y Cumplimiento</t>
  </si>
  <si>
    <t>4. Mecanismos para mejorar la atención al ciudadano y canales de denuncia. Este componente busca mejorar la calidad y el acceso a los trámites y servicios de las entidades públicas, mejorando la satisfacción de los ciudadanos y facilitando el ejercicio de sus derechos.</t>
  </si>
  <si>
    <t>A3</t>
  </si>
  <si>
    <t>Subgerencia de Regiones</t>
  </si>
  <si>
    <t>ET 9 Y 10</t>
  </si>
  <si>
    <t>ET3_Tecnologias_de_la_Informacion</t>
  </si>
  <si>
    <t>Abril</t>
  </si>
  <si>
    <t>A1_ET3_Tecnologias_de_la_Informacion</t>
  </si>
  <si>
    <t>Semestral</t>
  </si>
  <si>
    <t>5 Gestión de Arquitectura de TI</t>
  </si>
  <si>
    <t>GGC</t>
  </si>
  <si>
    <t>Definir políticas y lineamientos para la gestión  del conocimiento (creación, transferencia, almacenamiento y uso) con el fin de capitalizar el conocimiento que se produce en el Fondo Adaptación</t>
  </si>
  <si>
    <t>Política de archivos y gestión documental</t>
  </si>
  <si>
    <t>SECRETARÍA GENERAL – ET Gestión de Servicios Administrativos y Gestión Documental</t>
  </si>
  <si>
    <t>5. Legalidad e Integridad. integridad pública se refiere al constante alineamiento y apropiación de valores éticos, principios y normas compartidas, para proteger y priorizar el interés público sobre los intereses privados en el sector público</t>
  </si>
  <si>
    <t>A4</t>
  </si>
  <si>
    <t>Subgerencia de Estructuración</t>
  </si>
  <si>
    <t>ET 11, ET 12 y ET 13</t>
  </si>
  <si>
    <t>ET3.1_ Gestión de Teconología</t>
  </si>
  <si>
    <t>Mayo</t>
  </si>
  <si>
    <t>A1_ET3.1_ Gestión de Teconología</t>
  </si>
  <si>
    <t>Periodo de tiempo específico</t>
  </si>
  <si>
    <t>6 Gestión de Talento Humano</t>
  </si>
  <si>
    <t>CVC</t>
  </si>
  <si>
    <t xml:space="preserve">Gestionar el cumplimiento del ciclo de vida del conocimiento (identificación, creación, organización, almacenamiento, transferencia y uso), teniendo en cuenta las políticas y lineamientos definidos. </t>
  </si>
  <si>
    <t>Gestión de la Información Estadística</t>
  </si>
  <si>
    <t>6. Mecanismos para la transparencia y acceso a la información. Busca incorporar principios como la máxima publicidad y la divulgación proactiva de la información pública, los mecanismos para materializar la transparencia activa y pasiva, la obligación de las entidades de publicar datos abiertos y adoptar los instrumentos de gestión de la información, entre otras medidas</t>
  </si>
  <si>
    <t>ET 17, ET 18 y ET 19</t>
  </si>
  <si>
    <t>ET3.2_Gestión de Información y Analítica</t>
  </si>
  <si>
    <t>Junio</t>
  </si>
  <si>
    <t>A1_ET3.2_Gestión de Información y Analítica</t>
  </si>
  <si>
    <t>Otro ¿cuál?</t>
  </si>
  <si>
    <t>7 Gestión Financiera</t>
  </si>
  <si>
    <t>DGP</t>
  </si>
  <si>
    <t>Gestionar la definición, diseño y estructuración del portafolio, definiendo políticas, lineamiento, gobierno y metodologías que garanticen sus capacidades, recursos,  entre otros.</t>
  </si>
  <si>
    <t>Seguimiento y evaluación de desempeño institucional</t>
  </si>
  <si>
    <t>A6</t>
  </si>
  <si>
    <t>Subgerencia de Proyectos</t>
  </si>
  <si>
    <t>ET 14, ET 15 y ET 16</t>
  </si>
  <si>
    <t>ET5_Comunicaciones</t>
  </si>
  <si>
    <t>Julio</t>
  </si>
  <si>
    <t>A1_ET5_Comunicaciones</t>
  </si>
  <si>
    <t>8 Gestión Contractual</t>
  </si>
  <si>
    <t>MCP</t>
  </si>
  <si>
    <t>Gestionar el monitoreo y control del portafolio de programas y proyectos que cuenta el FA con el fin de atender necesidades presentadas.</t>
  </si>
  <si>
    <t xml:space="preserve">Control interno </t>
  </si>
  <si>
    <t>A7</t>
  </si>
  <si>
    <t>Control Interno de Gestión</t>
  </si>
  <si>
    <t>ET6_Control_Interno_Disciplinario</t>
  </si>
  <si>
    <t>Agosto</t>
  </si>
  <si>
    <t>A1_ET6_Control_Interno_Disciplinario</t>
  </si>
  <si>
    <t>9 Gestión de Servicios</t>
  </si>
  <si>
    <t>GFP</t>
  </si>
  <si>
    <t>Estructurar y controlar  los costos del portafolio de acuerdo con la planeación establecida para  su ejecución.</t>
  </si>
  <si>
    <t xml:space="preserve">Planeación institucional </t>
  </si>
  <si>
    <t>ET20_Gestión Jurídica, Defensa Judicial y Cobro Coactivo</t>
  </si>
  <si>
    <t>Septiembre</t>
  </si>
  <si>
    <t>A2_ET20_Gestión Jurídica, Defensa Judicial y Cobro Coactivo</t>
  </si>
  <si>
    <t>10 Gestión Jurídica</t>
  </si>
  <si>
    <t>GRP</t>
  </si>
  <si>
    <t>Identificar,  analizar  y gestionar los riesgos  minimizando los impactos en la gestión del portafolio.</t>
  </si>
  <si>
    <t>Gestión Presupuestal y Eficiencia del Gasto Público</t>
  </si>
  <si>
    <t xml:space="preserve">SECRETARÍA GENERAL - ET Gestión Financiera (Presupuesto funcionamiento)
 ET Gestión de Servicios Administrativos y Gestión Documental (Gastos Público)
Oficina Asesora De Planeación y Cumplimiento (Presupuesto inversión)
</t>
  </si>
  <si>
    <t>ET21_Gestión Contractual</t>
  </si>
  <si>
    <t>Octubre</t>
  </si>
  <si>
    <t>A2_ET21_Gestión Contractual</t>
  </si>
  <si>
    <t>11 Gestión de las Comunicaciones</t>
  </si>
  <si>
    <t>GCP</t>
  </si>
  <si>
    <t>Definir mecanismos de comunicación que permitan la transmisión de información de forma eficaz para los interesados a lo largo de la gestión del portafolio.</t>
  </si>
  <si>
    <t xml:space="preserve">Compras y Contratación Pública </t>
  </si>
  <si>
    <t>SECRETARÍA GENERAL - ET Gestión Contractual</t>
  </si>
  <si>
    <t>ET22_Gestión Jurídica Misional</t>
  </si>
  <si>
    <t>Noviembre</t>
  </si>
  <si>
    <t>A2_ET22_Gestión Jurídica Misional</t>
  </si>
  <si>
    <t>12 Monitoreo y Evaluación</t>
  </si>
  <si>
    <t>GPG</t>
  </si>
  <si>
    <t>Definir, estructurar, ejecutar, monitorear y cerrar los programas para atender las intervenciones priorizadas y seleccionadas por el Fondo</t>
  </si>
  <si>
    <t xml:space="preserve">Gestión Estratégica de Talento Humano </t>
  </si>
  <si>
    <t>SECRETARÍA GENERAL - ET Talento Humano</t>
  </si>
  <si>
    <t>ET23_Liquidaciones e Incumplimientos</t>
  </si>
  <si>
    <t>Diciembre</t>
  </si>
  <si>
    <t>A2_ET23_Liquidaciones e Incumplimientos</t>
  </si>
  <si>
    <t>GPY</t>
  </si>
  <si>
    <t>Definir, formular y efectuar seguimiento a los proyectos en todas sus fases para controlar el cumplimiento de las intervenciones y proyectos priorizados por el Fondo Adaptación.</t>
  </si>
  <si>
    <t xml:space="preserve">Integridad </t>
  </si>
  <si>
    <t>ET24_Gestión Talento Humano</t>
  </si>
  <si>
    <t>A2_ET24_Gestión Talento Humano</t>
  </si>
  <si>
    <t>PAT</t>
  </si>
  <si>
    <t>Establecer lineamientos para la planeación estratégica enfocada a la arquitectura de TI, otorgando soluciones que permitan la administración y atención de necesidades del Fondo</t>
  </si>
  <si>
    <t xml:space="preserve">Transparencia, acceso a la información pública y lucha contra la corrupción </t>
  </si>
  <si>
    <t>SECRETARIA GENERAL -  ET Relacionamiento con el ciudadano</t>
  </si>
  <si>
    <t>ET25_Gestión de Servicios Administrativos y Gestión Documental</t>
  </si>
  <si>
    <t>A2_ET25_Gestión de Servicios Administrativos y Gestión Documental</t>
  </si>
  <si>
    <t>GOS</t>
  </si>
  <si>
    <t>Gestionar el servicio de atención de las aplicaciones, herramientas y plataformas de TI en temas relacionados con eventos, incidentes y problemas que se presenten en la operación del Fondo, garantizando la continuidad, disponibilidad y seguridad de la información.</t>
  </si>
  <si>
    <t>Fortalecimiento institucional</t>
  </si>
  <si>
    <t>ET26_Relacionamiento con el Ciudadano</t>
  </si>
  <si>
    <t>A2_ET26_Relacionamiento con el Ciudadano</t>
  </si>
  <si>
    <t>GFA</t>
  </si>
  <si>
    <t>Promover el desarrollo y mejoramiento continuo del Talento Humano a través de la planeación, organización, ejecución y control de acciones que fortalezcan el proceso, promuevan el bienestar, potencien las competencias laborales y la apropiación de una cultura de integridad institucional, con el fin de cumplir con la misionalidad de la Entidad.</t>
  </si>
  <si>
    <t xml:space="preserve">Servicio al ciudadano </t>
  </si>
  <si>
    <t>ET27_Gestión Financiera</t>
  </si>
  <si>
    <t>A2_ET27_Gestión Financiera</t>
  </si>
  <si>
    <t>SST</t>
  </si>
  <si>
    <t>Gestionar y fortalecer la gestión de Seguridad y Salud en el Trabajo (SST), promoviendo la prevención de accidentes y enfermedades laborales mediante la identificación de peligros y el control de riesgos ocupacionales, contribuyendo al bienestar y productividad del personal del Fondo Adaptación.</t>
  </si>
  <si>
    <t>Participación ciudadana en la Gestión Pública</t>
  </si>
  <si>
    <t>ET27.1_Gestión Financiera (Sección Contabilidad)</t>
  </si>
  <si>
    <t>A2_ET27.1_Gestión Financiera (Sección Contabilidad)</t>
  </si>
  <si>
    <t>GPP</t>
  </si>
  <si>
    <t>Realizar, monitorear y controlar el requerimiento, expedición y trámite de certificados y constancias de disponibilidad de recursos, registros presupuestales, control de recursos contratados para vigencias actuales y futuras.</t>
  </si>
  <si>
    <t>ET27.2_Gestión Financiera (Sección Presupuesto)</t>
  </si>
  <si>
    <t>A2_ET27.2_Gestión Financiera (Sección Presupuesto)</t>
  </si>
  <si>
    <t>GCC</t>
  </si>
  <si>
    <t>Elaborar y presentar estados financieros, informes y reportes contables a la Contaduría General de la Nación y entes de control, de conformidad con el  Marco Normativo para entidades de gobierno emitidas por la Contaduría General de la Nación.</t>
  </si>
  <si>
    <t>ET27.3_Gestión Financiera (Sección Tesorería)</t>
  </si>
  <si>
    <t>A2_ET27.3_Gestión Financiera (Sección Tesorería)</t>
  </si>
  <si>
    <t>GTR</t>
  </si>
  <si>
    <t>Coordinar la ejecución de pagos y la disponibilidad de recursos</t>
  </si>
  <si>
    <t>ET27.4_Gestión Financiera (Sección Central de Cuentas)</t>
  </si>
  <si>
    <t>A2_ET27.4_Gestión Financiera (Sección Central de Cuentas)</t>
  </si>
  <si>
    <t>GCS</t>
  </si>
  <si>
    <t>Realizar el análisis de los documentos de cobro radicados en la Entidad de personas naturales y jurídicas con recursos de Funcionamiento e Inversión para trámite de pago</t>
  </si>
  <si>
    <t>ET9_Gestión Socioeconómica para la Adaptación al Cambio Climático</t>
  </si>
  <si>
    <t>A3_ET9_Gestión Socioeconómica para la Adaptación al Cambio Climático</t>
  </si>
  <si>
    <t>PLC</t>
  </si>
  <si>
    <t>Diseñar y organizar las etapas de la contratación en el Fondo Adaptación, así como la Identificación de necesidades y las modalidades de contratación aplicables a la Entidad.</t>
  </si>
  <si>
    <t>ET28_Estructuración de Proyectos</t>
  </si>
  <si>
    <t>A4_ET28_Estructuración de Proyectos</t>
  </si>
  <si>
    <t>GPT</t>
  </si>
  <si>
    <t>Realizar la gestión previa para adquirir los bienes, obras o servicios requeridos por el Fondo durante cada vigencia, para atender las necesidades previstas en el Plan Anual de Adquisiciones (PAA)</t>
  </si>
  <si>
    <t>ET29_Evaluación Económica y Financiera</t>
  </si>
  <si>
    <t>A4_ET29_Evaluación Económica y Financiera</t>
  </si>
  <si>
    <t>GEC</t>
  </si>
  <si>
    <t xml:space="preserve">Realizar la Gestión de ejecución contractual que el Fondo Adaptación requiera, con el fin de ejecutar los contratos necesarios para garantizar el cumplimiento de su misión. </t>
  </si>
  <si>
    <t>ET30_Incorporación de riesgos y adaptación al cambio climático en la recuperación y reconstrucción postdesastre</t>
  </si>
  <si>
    <t>A5_ET30_Incorporación de riesgos y adaptación al cambio climático en la recuperación y reconstrucción postdesastre</t>
  </si>
  <si>
    <t>GPO</t>
  </si>
  <si>
    <t>Dar cierre definitivo a los contratos y convenios suscritos por el Fondo Adaptación que se encuentran en estado terminado</t>
  </si>
  <si>
    <t>ET31_Implementación de riesgos y adaptación al cambió climático en proyectos</t>
  </si>
  <si>
    <t>A5_ET31_Implementación de riesgos y adaptación al cambió climático en proyectos</t>
  </si>
  <si>
    <t>GDM</t>
  </si>
  <si>
    <t>Gestionar la información producida y/o recibida por la Entidad en ejercicio de sus funciones, independiente de soporte o medio de registro en que se produzca durante todo el ciclo de vida del documento.</t>
  </si>
  <si>
    <t>ET16_Dirección de proyecto integral La Mojana</t>
  </si>
  <si>
    <t>A6_ET16_Dirección de proyecto integral La Mojana</t>
  </si>
  <si>
    <t>SGR</t>
  </si>
  <si>
    <t>Gestionar de manera eficiente y oportuna los recursos físicos, ambientales y administrativos que se requieran en la Entidad para el cumplimiento de sus funciones, de conformidad con la normativa vigente.</t>
  </si>
  <si>
    <t>ET16.1_Recuperación de las dinámicas hídricas.</t>
  </si>
  <si>
    <t>A6_ET16.1_Recuperación de las dinámicas hídricas.</t>
  </si>
  <si>
    <t>GRC</t>
  </si>
  <si>
    <t>Fortalecer el acceso efectivo, oportuno y de calidad de los ciudadanos a sus derechos en los escenarios de relacionamiento con el Fondo Adaptación, a través de la aplicación de las políticas, los mecanismos y la implementación de canales de prestación del servicio para mejorar el posicionamiento institucional y la satisfacción de la ciudadanía en general</t>
  </si>
  <si>
    <t>ET16.2_Mejoramiento integral del hábitat con enfoque adaptativo.</t>
  </si>
  <si>
    <t>A6_ET16.2_Mejoramiento integral del hábitat con enfoque adaptativo.</t>
  </si>
  <si>
    <t>DJC</t>
  </si>
  <si>
    <t>Representar al Fondo  en los procesos extrajudiciales y judiciales en los  que es  vinculado como parte o sujeto procesal, realizando las correspondientes actuaciones necesarias para garantizar la defensa de sus intereses, recibiendo, gestionando y haciendo seguimiento a dichos procesos.</t>
  </si>
  <si>
    <t>ET16.3_Infraestructura Sostenible</t>
  </si>
  <si>
    <t>A6_ET16.3_Infraestructura Sostenible</t>
  </si>
  <si>
    <t>CCA</t>
  </si>
  <si>
    <t>Representar al Fondo en los procesos de cobro coactivo en los  que es  vinculado como parte o sujeto procesal, realizando las correspondientes actuaciones necesarias para garantizar la defensa de sus intereses, recibiendo, gestionando y haciendo seguimiento a dichos procesos.</t>
  </si>
  <si>
    <t>ET16.4_Gestión del Conocimiento</t>
  </si>
  <si>
    <t>A6_ET16.4_Gestión del Conocimiento</t>
  </si>
  <si>
    <t>SYC</t>
  </si>
  <si>
    <t>Establecer los lineamientos y actividades para verificar los requisitos, liquidar y pagar las sentencias judiciales laudos arbitrales y conciliaciones que se produzcan como resultado de los procesos en que se encuentra vinculada la Entidad</t>
  </si>
  <si>
    <t>ET16.5_Rehabilitación Ecológica</t>
  </si>
  <si>
    <t>A6_ET16.5_Rehabilitación Ecológica</t>
  </si>
  <si>
    <t>CDP</t>
  </si>
  <si>
    <t>Ejercer la acción disciplinaria conforme lo establece la Constitución y la Ley 1952 de 2019, en el sentido de determinar la responsabilidad disciplinaria de los servidores públicos.</t>
  </si>
  <si>
    <t>ET32_Sector Medio Ambiente Niña 2010-2011</t>
  </si>
  <si>
    <t>A6_ET32_Sector Medio Ambiente Niña 2010-2011</t>
  </si>
  <si>
    <t>GCE</t>
  </si>
  <si>
    <t>Informar a los medios de comunicación nacional, regional y local, y a los diferentes grupos de interés,  el avance y beneficio de los proyectos y programas de adaptación al cambio climático que desarrolla el 
Fondo.</t>
  </si>
  <si>
    <t>ET32.1_Proyecto Integral Canal del Dique</t>
  </si>
  <si>
    <t>A6_ET32.1_Proyecto Integral Canal del Dique</t>
  </si>
  <si>
    <t>GCI</t>
  </si>
  <si>
    <t>Afianzar la identidad corporativa del Fondo mediante el fortalecimiento de los canales de comunicación interna y los valores institucionales</t>
  </si>
  <si>
    <t>ET32.2_Restauración de ecosistemas participativa</t>
  </si>
  <si>
    <t>A6_ET32.2_Restauración de ecosistemas participativa</t>
  </si>
  <si>
    <t>AUI</t>
  </si>
  <si>
    <t>Fortalecer el mejoramiento continuo de la gestión institucional y el sistema de control interno a través del seguimiento y evaluación independiente a los procesos de la Entidad, el fomento de la cultura de auto control, la realización de auditorías internas, la evaluación de la gestión de los
riesgos y el seguimiento al cumplimiento de los planes de mejoramiento institucional y por procesos.</t>
  </si>
  <si>
    <t>ET33_Dirección de Proyectos de Infraestructura y Macroproyectos Niña 2010-2011</t>
  </si>
  <si>
    <t>A6_ET33_Dirección de Proyectos de Infraestructura y Macroproyectos Niña 2010-2011</t>
  </si>
  <si>
    <t>ET33.1_Sector Vivienda</t>
  </si>
  <si>
    <t>A6_ET33.1_Sector Vivienda</t>
  </si>
  <si>
    <t>ET33.2_Macroproyecto Gramalote</t>
  </si>
  <si>
    <t>A6_ET33.2_Macroproyecto Gramalote</t>
  </si>
  <si>
    <t>ET33.3_ Macroproyecto Jarillón de Cali</t>
  </si>
  <si>
    <t>A6_ET33.3_ Macroproyecto Jarillón de Cali</t>
  </si>
  <si>
    <t>ET33.4_Sector Acueducto y Saneamiento Básico, Sector Salud, Sector Educación y Sector Transporte</t>
  </si>
  <si>
    <t>A6_ET33.4_Sector Acueducto y Saneamiento Básico, Sector Salud, Sector Educación y Sector Transporte</t>
  </si>
  <si>
    <t>ET34_ Cierre</t>
  </si>
  <si>
    <t>A6_ET34_ Cierre</t>
  </si>
  <si>
    <t>ET34.1_Macroproyecto Río Fonce</t>
  </si>
  <si>
    <t>A6_ET34.1_Macroproyecto Río Fonce</t>
  </si>
  <si>
    <t>E.T10_Reactivación Económica</t>
  </si>
  <si>
    <t>A6_E.T10_Reactivación Económica</t>
  </si>
  <si>
    <t>A7_Control Interno de Gestión</t>
  </si>
  <si>
    <t>Tendencia</t>
  </si>
  <si>
    <t>Seleccione</t>
  </si>
  <si>
    <t>Fuente Financiación</t>
  </si>
  <si>
    <t>Característica de indicador</t>
  </si>
  <si>
    <t>Tipo de indicador</t>
  </si>
  <si>
    <t>Tipo Unidad de media de la fórmula</t>
  </si>
  <si>
    <t>Mantener</t>
  </si>
  <si>
    <t>SI</t>
  </si>
  <si>
    <t>Inversión</t>
  </si>
  <si>
    <t>Gestión</t>
  </si>
  <si>
    <t>Eficacia</t>
  </si>
  <si>
    <t>Numérico</t>
  </si>
  <si>
    <t>Disminuir</t>
  </si>
  <si>
    <t>NO</t>
  </si>
  <si>
    <t>Funcionamiento</t>
  </si>
  <si>
    <t>Producto</t>
  </si>
  <si>
    <t>Eficiencia</t>
  </si>
  <si>
    <t>Porcentual</t>
  </si>
  <si>
    <t>Incrementar</t>
  </si>
  <si>
    <t>Otros (Complemente en la columna Observaciones)</t>
  </si>
  <si>
    <t xml:space="preserve">De Efecto </t>
  </si>
  <si>
    <t>Efectividad</t>
  </si>
  <si>
    <t>De Impacto</t>
  </si>
  <si>
    <t>(Matriz de Riesgos 6.0) aprobada por CICCI 2 de mayo de 2025 CICCI  https://www.fondoadaptacion.gov.co/intranet/index.php/para-trabajar/mapa-de-procesos</t>
  </si>
  <si>
    <t>Fuente de origen de riesgo (Macroproceso - MP)</t>
  </si>
  <si>
    <t>ID. del Riesgo asociado</t>
  </si>
  <si>
    <t>Descripción del Evento de Riesgo</t>
  </si>
  <si>
    <t>MP-1 Direccionamiento Estratégico</t>
  </si>
  <si>
    <r>
      <rPr>
        <b/>
        <sz val="8"/>
        <color theme="1"/>
        <rFont val="Arial"/>
        <family val="2"/>
      </rPr>
      <t>R-1</t>
    </r>
    <r>
      <rPr>
        <sz val="8"/>
        <color theme="1"/>
        <rFont val="Arial"/>
        <family val="2"/>
      </rPr>
      <t xml:space="preserve">, R-3, </t>
    </r>
    <r>
      <rPr>
        <b/>
        <sz val="8"/>
        <color theme="1"/>
        <rFont val="Arial"/>
        <family val="2"/>
      </rPr>
      <t>R-11</t>
    </r>
    <r>
      <rPr>
        <sz val="8"/>
        <color theme="1"/>
        <rFont val="Arial"/>
        <family val="2"/>
      </rPr>
      <t>, R-18, R-19, R-20</t>
    </r>
  </si>
  <si>
    <t>R-1 Posibilidad de afectación económica y reputacional por Atención inoportuna de la población afectada por el "Fenómeno de La Niña 2010-2011" debido a debilidades en la ejecución y seguimiento de los programas y proyectos financiados.
R-3 Posibilidad de afectación económica y reputacional por una estructuración inadecuada del portafolio debido a la falta de aplicación de buenas prácticas de gestión de proyectos
R-11 Posibilidad de afectación económica y reputacional Inexactitud en la medición de los resultados del monitoreo de los planes institucionales debido a errores en los registros y los reportes de información
R-18 Posibilidad de afectación económica y reputacional por proporcionar información incompleta, no concisa o inexacta sobre postulaciones debido a deficiencias en el manejo de la información
R-19 Posibilidad de afectación económica y reputacional por incumplimiento en el proceso de la Planeación Estratégica debido al desconocimiento del marco normativo interno y externo de la Planeación Estratégica
R-20 Posibilidad de afectación económica y reputacional por debilidad en la formulación de la Planeación Estratégica debido a deficiencia en la revisión y análisis del contexto externo e interno y de los lineamientos de planeación.</t>
  </si>
  <si>
    <t>MP-2 Gestión del Conocimiento</t>
  </si>
  <si>
    <t>R-3, R-5, R-21, R-22</t>
  </si>
  <si>
    <t>R-3 Posibilidad de afectación económica y reputacional por una estructuración inadecuada del portafolio debido a la falta de aplicación de buenas prácticas de gestión de proyectos
R-5 Posibilidad de afectación económica y reputacional por entrega tardía de portafolio, programas y proyectos debido a la falta de aplicación de buenas prácticas de gestión y/o aplicación de conocimiento técnico de proyectos que conduzcan a fallas en las restricciones
R-21 Posibilidad de afectación económica y reputacional por desaprovechamiento o pérdida del conocimiento adquirido por medio de la experiencia, procesos y operaciones de la Entidad debido a deficiencias en la gestión del conocimiento
R-22 Posibilidad de afectación reputacional por consolidación y documentación deficiente de los activos de conocimientos bajo nivel de comprensión, apropiación y aplicación de lineamientos y herramientas que soportan la política de gestión del conocimiento</t>
  </si>
  <si>
    <t>MP-3 Gestión del Portafolio</t>
  </si>
  <si>
    <r>
      <rPr>
        <b/>
        <sz val="8"/>
        <color theme="1"/>
        <rFont val="Arial"/>
        <family val="2"/>
      </rPr>
      <t>R-1</t>
    </r>
    <r>
      <rPr>
        <sz val="8"/>
        <color theme="1"/>
        <rFont val="Arial"/>
        <family val="2"/>
      </rPr>
      <t xml:space="preserve">, R-3, R-4, R-5, </t>
    </r>
    <r>
      <rPr>
        <sz val="8"/>
        <color rgb="FFFF0000"/>
        <rFont val="Arial"/>
        <family val="2"/>
      </rPr>
      <t>R-6</t>
    </r>
  </si>
  <si>
    <t>R-1 Posibilidad de afectación económica y reputacional por Atención inoportuna de la población afectada por el "Fenómeno de La Niña 2010-2011" debido a debilidades en la ejecución y seguimiento de los programas y proyectos financiados.
R-3 Posibilidad de afectación económica y reputacional por una estructuración inadecuada del portafolio debido a la falta de aplicación de buenas prácticas de gestión de proyectos
R-4 Posibilidad de afectación económica y reputacional por ejecución y/o seguimiento inadecuado de programas y proyectos debido a la falta de aplicación de buenas prácticas de gestión de proyectos que conduzcan a fallas en las restricciones
R-5 Posibilidad de afectación económica y reputacional por entrega tardía de portafolio, programas y proyectos debido a la falta de aplicación de buenas prácticas de gestión y/o aplicación de conocimiento técnico de proyectos que conduzcan a fallas en las restricciones
R-6 Posibilidad de recibir o solicitar cualquier dadiva o beneficio a nombre propio o de terceros por uso indebido del poder por parte del interventor/supervisor en modificar indebidamente el contrato para favorecimiento de un tercero</t>
  </si>
  <si>
    <t>MP-4 Gestión Integral de Programas y Proyectos</t>
  </si>
  <si>
    <r>
      <rPr>
        <b/>
        <sz val="8"/>
        <color theme="1"/>
        <rFont val="Arial"/>
        <family val="2"/>
      </rPr>
      <t>R-1</t>
    </r>
    <r>
      <rPr>
        <sz val="8"/>
        <color theme="1"/>
        <rFont val="Arial"/>
        <family val="2"/>
      </rPr>
      <t xml:space="preserve">, R-4, R-5, </t>
    </r>
    <r>
      <rPr>
        <sz val="8"/>
        <color rgb="FFFF0000"/>
        <rFont val="Arial"/>
        <family val="2"/>
      </rPr>
      <t xml:space="preserve">R-6, </t>
    </r>
    <r>
      <rPr>
        <b/>
        <sz val="8"/>
        <color rgb="FFFF0000"/>
        <rFont val="Arial"/>
        <family val="2"/>
      </rPr>
      <t>R-9</t>
    </r>
    <r>
      <rPr>
        <sz val="8"/>
        <color theme="1"/>
        <rFont val="Arial"/>
        <family val="2"/>
      </rPr>
      <t>, R-16</t>
    </r>
  </si>
  <si>
    <t>R-1 Posibilidad de afectación económica y reputacional por Atención inoportuna de la población afectada por el "Fenómeno de La Niña 2010-2011" debido a debilidades en la ejecución y seguimiento de los programas y proyectos financiados.
R-4 Posibilidad de afectación económica y reputacional por ejecución y/o seguimiento inadecuado de programas y proyectos debido a la falta de aplicación de buenas prácticas de gestión de proyectos que conduzcan a fallas en las restricciones
R-5 Posibilidad de afectación económica y reputacional por entrega tardía de portafolio, programas y proyectos debido a la falta de aplicación de buenas prácticas de gestión y/o aplicación de conocimiento técnico de proyectos que conduzcan a fallas en las restricciones
R-6 Posibilidad de recibir o solicitar cualquier dadiva o beneficio a nombre propio o de terceros por uso indebido del poder por parte del interventor/supervisor en modificar indebidamente el contrato para favorecimiento de un tercero
R-9 Posibilidad de recibir o solicitar cualquier dadiva o beneficio a nombre propio o de terceros para realizar pagos indebidos a contratistas por parte de supervisores debido a documentación incompleta o fraudulenta afectando el desarrollo económico de los proyectos en ejecución
R-16 Posibilidad de afectación económica y reputacional por ausencia de formalización de entrega de los proyectos por parte del Fondo a los operadores y traspaso de pólizas debido al desconocimiento de los lineamientos para realizar la entrega a los beneficiarios</t>
  </si>
  <si>
    <t>MP-5 Gestión de Arquitectura de TI</t>
  </si>
  <si>
    <r>
      <rPr>
        <sz val="8"/>
        <color theme="1"/>
        <rFont val="Arial"/>
        <family val="2"/>
      </rPr>
      <t xml:space="preserve">R-2, </t>
    </r>
    <r>
      <rPr>
        <sz val="8"/>
        <color rgb="FFFF0000"/>
        <rFont val="Arial"/>
        <family val="2"/>
      </rPr>
      <t xml:space="preserve">R-8, </t>
    </r>
    <r>
      <rPr>
        <b/>
        <sz val="8"/>
        <color rgb="FFFF0000"/>
        <rFont val="Arial"/>
        <family val="2"/>
      </rPr>
      <t>R-10</t>
    </r>
    <r>
      <rPr>
        <sz val="8"/>
        <color theme="1"/>
        <rFont val="Arial"/>
        <family val="2"/>
      </rPr>
      <t>, R-29,R75, R-76</t>
    </r>
  </si>
  <si>
    <t>R-2 Posibilidad de afectación económica y reputacional por Interrupción parcial o total de la operación de la Entidad debido a factores externos que afecten la misionalidad de la entidad
R-8 Posibilidad de recibir o solicitar cualquier dadiva o beneficio a nombre propio o de terceros por filtración indebida de estudios previos y/o pliegos por parte de estructuradores de contratos para el favorecimiento de un tercero debido a presiones externas
R-10 Posibilidad de recibir o solicitar cualquier dadiva o beneficio a nombre propio o de terceros mediante la manipulación indebida de datos en los sistemas de información del fondo adaptación por funcionarios para favorecer a los interesados
R-29 Posibilidad de afectación económica y reputacional por perdida de la confidencialidad, integridad o disponibilidad de la información gestionada en los procesos debido al uso inadecuado de las herramientas y recursos tecnológicos
R-75 Posibilidad de afectación económica y reputacional por fallas en el software y sistemas de información debido a ausencia de mantenimiento oportuno.
R-76 Posibilidad de afectación reputacional Por incumplimiento en la implementación de los Planes y Proyectos de Tecnologías de la Información debido al seguimiento inoportuno de las actividades propuestas</t>
  </si>
  <si>
    <t>MP-6 Gestión de Talento Humano</t>
  </si>
  <si>
    <r>
      <rPr>
        <sz val="8"/>
        <color theme="1"/>
        <rFont val="Arial"/>
        <family val="2"/>
      </rPr>
      <t xml:space="preserve">R-2, </t>
    </r>
    <r>
      <rPr>
        <b/>
        <sz val="8"/>
        <color theme="1"/>
        <rFont val="Arial"/>
        <family val="2"/>
      </rPr>
      <t>R-12</t>
    </r>
    <r>
      <rPr>
        <sz val="8"/>
        <color theme="1"/>
        <rFont val="Arial"/>
        <family val="2"/>
      </rPr>
      <t>, R-38, R-39, R-41, R-43, R-59, R-74</t>
    </r>
  </si>
  <si>
    <t>R-2 Posibilidad de afectación económica y reputacional por Interrupción parcial o total de la operación de la Entidad debido a factores externos que afecten la misionalidad de la entidad
R-12 Posibilidad de afectación reputacional por Incumplimiento de los planes que conforman el Plan Estratégico de Talento Humano debido a Baja disponibilidad de recursos y falta de seguimiento a las actividades planeadas
R-38 Posibilidad de afectación económica y reputacional por provisión de un cargo de manera inadecuada debido al incumplimiento de requisitos y/o fraude en el aporte de documentos
R-39 Posibilidad de afectación económica por falta de recursos en la liquidación de la nómina debido a falta de seguimiento a la ejecución presupuestal.
R-41 Posibilidad de afectación económica por presentación de inconsistencias en la liquidación de nómina y seguridad social debido a inadecuada parametrización del software de nómina.
R-43 Posibilidad de afectación económica por Incumplimiento del SG-SST debido a falta de recursos y otros factores internos y externos.
R-59 Posibilidad de afectación económica por gestión inadecuada del cobro de las incapacidades debido a falta de seguimiento en el trámite.
R-74 Posibilidad de afectación reputacional por la ocurrencia de un presunto caso de conflicto de interés debido al desconocimiento de la normatividad que regula el tema</t>
  </si>
  <si>
    <t>MP-7 Gestión Financiera</t>
  </si>
  <si>
    <r>
      <rPr>
        <b/>
        <sz val="8"/>
        <color rgb="FFFF0000"/>
        <rFont val="Arial"/>
        <family val="2"/>
      </rPr>
      <t>R-9, R-10</t>
    </r>
    <r>
      <rPr>
        <sz val="8"/>
        <color theme="1"/>
        <rFont val="Arial"/>
        <family val="2"/>
      </rPr>
      <t xml:space="preserve">, R-30, R-31, R-33, R-34, R-35, R-36, </t>
    </r>
    <r>
      <rPr>
        <sz val="8"/>
        <color rgb="FFFF0000"/>
        <rFont val="Arial"/>
        <family val="2"/>
      </rPr>
      <t>R-85</t>
    </r>
  </si>
  <si>
    <t>R-9 Posibilidad de recibir o solicitar cualquier dadiva o beneficio a nombre propio o de terceros para realizar pagos indebidos a contratistas por parte de supervisores debido a documentación incompleta o fraudulenta afectando el desarrollo económico de los proyectos en ejecución
R-10 Posibilidad de recibir o solicitar cualquier dadiva o beneficio a nombre propio o de terceros mediante la manipulación indebida de datos en los sistemas de información del fondo adaptación por funcionarios para favorecer a los interesados
R-30 Posibilidad de afectación económica por presentación extemporánea o errónea de los informes o reportes financieros a entes de control o entidades externas debido a ineficacia en la planeación de la entrega de reportes.
R-31 Posibilidad de afectación económica y reputacional por contratos/ convenios/Actos de la Administración sin respaldo presupuestal debido a la falta de verificación de los documentos que respaldan la contratación.
R-33 Posibilidad de afectación económica y reputacional por omisión de las obligaciones s tributarias y de declaración y pago de las mismas debido a Inoportunidad de los pagos en las fechas establecidas
R-34 Posibilidad de afectación económica por valores girados por las Fiducias que no fueron ordenados por el Fondo Adaptación debido a la falta de seguimiento en la gestión de los pagos.
R-35 Posibilidad de afectación económica por descuentos no aplicados oportunamente de medidas cautelares de embargos, que obliguen a la Entidad a retener y pagar sobre pagos que se hagan a contratistas debido a la falta de seguimiento en la gestión de los pagos.
R-36 Posibilidad de afectación económica y reputacional por omisión o registro inoportuno de hechos económicos debido a errores en la adopción de los marcos normativos para entidades de gobierno
R-85 Posibilidad de afectación económica y reputacional para enditad por ser utilizada de manera directa o indirecta como instrumento para lavado de activos, financiación del terrorismo y proliferación de armas de destrucción masiva debido a la necesidad de contratar a terceros para el cumplimiento de los objetivos de la entidad</t>
  </si>
  <si>
    <t>MP-8 Gestión Contractual</t>
  </si>
  <si>
    <t>MP-9 Gestión de Servicios</t>
  </si>
  <si>
    <r>
      <rPr>
        <b/>
        <sz val="8"/>
        <color rgb="FFFF0000"/>
        <rFont val="Arial"/>
        <family val="2"/>
      </rPr>
      <t>R-10</t>
    </r>
    <r>
      <rPr>
        <b/>
        <sz val="8"/>
        <color theme="1"/>
        <rFont val="Arial"/>
        <family val="2"/>
      </rPr>
      <t>, R-13</t>
    </r>
    <r>
      <rPr>
        <sz val="8"/>
        <color theme="1"/>
        <rFont val="Arial"/>
        <family val="2"/>
      </rPr>
      <t>, R-26, R-27, R-48, R-53, R-54, R-58, R-82, R-83</t>
    </r>
  </si>
  <si>
    <t>R-10 Posibilidad de recibir o solicitar cualquier dadiva o beneficio a nombre propio o de terceros mediante la manipulación indebida de datos en los sistemas de información del fondo adaptación por funcionarios para favorecer a los interesados
R-13 Posibilidad de afectación reputacional por sanciones contra la entidad o mala percepción del ciudadano debido al Incumplimiento en el trámite oportuno de PQRSD
R-26 Posibilidad de afectación económica y reputacional por pérdida de la integridad y disponibilidad de la información o deterioro de los documentos registrados en el archivo de gestión (historias laborales, expedientes de proyectos, carpetas de contratación, etc.) debido a Instalaciones inadecuadas para la custodia de los archivos.
R-27 Posibilidad de efecto dañoso sobre bienes públicos por daño y disponibilidad de los activos como equipos portátiles, de escritorio, dispositivos móviles debido al uso inadecuado de los equipos al servicio de la entidad.
R-48 Posibilidad de afectación económica y reputacional por la falta de organización de archivos debido fallas en la aplicación de las TRD
R-53 Posibilidad de efecto dañoso sobre bienes públicos por perdida, extravío o hurto de bienes muebles al servicio de la entidad debido a fallas en los protocolos de seguridad
R-54 Posibilidad de afectación económica y reputacional por Inconsistencias entre los inventarios físicos y contables debido a debilidades en la implementación de los manuales internos del proceso
R-58 Posibilidad de afectación económica y reputacional por multas o sanciones de los entes de control debido al incumplimiento normativo ambiental
R-82 Posibilidad de afectación reputacional por Inadecuada planeación en la ejecución de los compromisos adquiridos en el Sistema institucional de gestión ambiental (SIGA) debido a la falta de coordinación de los procesos internos
R-83 Posibilidad de afectación económica y reputacional por debilidades en la planificación y seguimiento de los recursos para la ejecución de los viáticos, gastos de desplazamiento y tiquetes debido al incumplimiento de los lineamientos internos para la gestión viáticos, gastos de desplazamiento y tiquetes.</t>
  </si>
  <si>
    <t>MP-10 Gestión Jurídica</t>
  </si>
  <si>
    <t>R-61, R-62, R-63, R-65, R-67, R-73, R-84</t>
  </si>
  <si>
    <t>R-61 Posibilidad de afectación reputacional por ausencia de integración del E.T.en el adelantamiento de las etapas procesales de las actuaciones disciplinarias o las interacciones con las demás dependencias de la entidad debido a la Ausencia de un Superior jerárquico diferente al Gerente, que responda por el E.T.
R-62 Posibilidad de afectación reputacional por falta de custodia de los expedientes disciplinarios y demás elementos que integran el archivo del E.T. debido a la falta de cuidado en la manipulación de los expedientes disciplinarios y demás elementos del archivo, así como descuido en la salvaguarda de las cerraduras las llaves del archivador o de la entrada a la Oficina asignada al E.T.
R-63 Posibilidad de afectación reputacional por falta de rigurosidad en la sustanciación de Autos dentro de las actuaciones disciplinarias o el recaudo probatorio. Debido a la falta seguimiento a la gestión de los expedientes disciplinarios vigentes y directriz del Líder del E.T.
R-65 Posibilidad de afectación económica y reputacional por ineficacia o ineficiencia de la actividad litigiosa y de defensa judicial de la entidad debido a la falta de monitoreo y vigilancia del sistema judicial, así como la entrega de información tardía e insuficiente por las diferentes dependencias para la adecuada representación judicial de la Entidad.
R-67 Posibilidad de afectación económica y reputacional por incumplimiento de sentencias de tutelas debido a inconvenientes que se presentan en la ejecución de proyectos para cumplir con la orden tutelar e insuficiencia de recursos económicos para la contratación de proyectos necesarios para cumplir la orden tutelar.
R-73 Posibilidad de afectación económica por Incremento del valor que se debe pagar por concepto de sentencias ejecutoriadas y conciliaciones por el indebido cálculo del pasivo contingente y la provisión correspondiente al año próximo.
R-84 Posibilidad de afectación reputacional por reportar y/o actualizar por fuera del plazo, o inconsistentemente, la información en el Sistema Único de Gestión e Información Litigiosa del Estado Ekogui, por parte de los respectivos apoderados de la Entidad debido a la falta de seguimiento en el proceso.</t>
  </si>
  <si>
    <t>MP-11 Gestión de las Comunicaciones</t>
  </si>
  <si>
    <t>R-15 Posibilidad de afectación reputacional por desprestigio institucional Debido a problemas de comunicación interna y externa de la entidad</t>
  </si>
  <si>
    <t>MP-12 Monitoreo y Evaluación</t>
  </si>
  <si>
    <r>
      <rPr>
        <b/>
        <sz val="8"/>
        <color theme="1"/>
        <rFont val="Arial"/>
        <family val="2"/>
      </rPr>
      <t>R-1, R-11</t>
    </r>
    <r>
      <rPr>
        <sz val="8"/>
        <color theme="1"/>
        <rFont val="Arial"/>
        <family val="2"/>
      </rPr>
      <t>, R-68, R-69</t>
    </r>
  </si>
  <si>
    <t>R-1 Posibilidad de afectación económica y reputacional por Atención inoportuna de la población afectada por el "Fenómeno de La Niña 2010-2011" debido a debilidades en la ejecución y seguimiento de los programas y proyectos financiados.
R-11 Posibilidad de afectación económica y reputacional Inexactitud en la medición de los resultados del monitoreo de los planes institucionales debido a errores en los registros y los reportes de información
R-68 Posibilidad de afectación económica y reputacional por incumplir con la oportunidad, calidad y metodologías establecidas en la ejecución del Plan Anual de Auditoría debido a la falta de insumos para el desarrollo del Plan Anual de Auditoría
R-69 Posibilidad de afectación económica y reputacional por inefectividad en la evaluación integral de la gestión interna de la Entidad y falta de calidad en los productos generados debido a debilidades en planeación interna de los seguimientos y auditorías</t>
  </si>
  <si>
    <t>(Matriz de Riesgos 5.0) CICCI 2023 https://www.fondoadaptacion.gov.co/intranet/index.php/para-trabajar/mapa-de-procesos</t>
  </si>
  <si>
    <t>R-1 Posibilidad de afectación económica y reputacional por Atención inoportuna de la población afectada por el "Fenómeno de La Niña 2010-2011" debido a debilidades en la ejecución y seguimiento de los programas y proyectos financiados.</t>
  </si>
  <si>
    <t xml:space="preserve">MP-1, MP-3, MP-4, MP-12 
</t>
  </si>
  <si>
    <t>R-2</t>
  </si>
  <si>
    <t>R-2 Posibilidad de afectación económica y reputacional por Interrupción parcial o total de la operación de la Entidad debido a factores externos que afecten la misionalidad de la entidad</t>
  </si>
  <si>
    <t>MP-5, MP-6</t>
  </si>
  <si>
    <t>R-3</t>
  </si>
  <si>
    <t>R-3 Posibilidad de afectación económica y reputacional por una estructuración inadecuada del portafolio debido a la falta de aplicación de buenas prácticas de gestión de proyectos</t>
  </si>
  <si>
    <t xml:space="preserve">MP-1, MP-2, MP-3, MP-8 
</t>
  </si>
  <si>
    <t>R-4</t>
  </si>
  <si>
    <t>R-4 Posibilidad de afectación económica y reputacional por ejecución y/o seguimiento inadecuado de programas y proyectos debido a la falta de aplicación de buenas prácticas de gestión de proyectos que conduzcan a fallas en las restricciones</t>
  </si>
  <si>
    <t xml:space="preserve">MP-3, MP-4 </t>
  </si>
  <si>
    <t>R-5</t>
  </si>
  <si>
    <t>R-5 Posibilidad de afectación económica y reputacional por entrega tardía de portafolio, programas y proyectos debido a la falta de aplicación de buenas prácticas de gestión y/o aplicación de conocimiento técnico de proyectos que conduzcan a fallas en las restricciones</t>
  </si>
  <si>
    <t>MP-2, MP-3, MP-4 
4.2.3 Entrega y cierre del proyecto
4.2.4 Gestión Social y Participación  ciudadana del programa</t>
  </si>
  <si>
    <t>R-6</t>
  </si>
  <si>
    <t>R-6 Posibilidad de recibir o solicitar cualquier dadiva o beneficio a nombre propio o de terceros por uso indebido del poder por parte del interventor/supervisor en modificar indebidamente el contrato para favorecimiento de un tercero</t>
  </si>
  <si>
    <t xml:space="preserve">.MP-3, MP-4, MP-8 
8.3.2 Modificación Contractual
</t>
  </si>
  <si>
    <t>R-7</t>
  </si>
  <si>
    <t>R-7 Posibilidad de recibir o solicitar cualquier dadiva o beneficio a nombre propio o de terceros por el direccionamiento indebido de procesos contractuales por parte de funcionarios en la elaboración de pliegos y revisión de propuestas para favorecimiento de un tercero</t>
  </si>
  <si>
    <t>MP-8 
8.3 Gestión de ejecución contractual 
8.3.1 Celebración de contratos</t>
  </si>
  <si>
    <t>R-8</t>
  </si>
  <si>
    <t>R-8 Posibilidad de recibir o solicitar cualquier dadiva o beneficio a nombre propio o de terceros por filtración indebida de estudios previos y/o pliegos por parte de estructuradores de contratos para el favorecimiento de un tercero debido a presiones externas</t>
  </si>
  <si>
    <t>MP-5, MP-8, 
8.2 Gestión de ejecución Contractual</t>
  </si>
  <si>
    <t>R-9 Posibilidad de recibir o solicitar cualquier dadiva o beneficio a nombre propio o de terceros para realizar pagos indebidos a contratistas por parte de supervisores debido a documentación incompleta o fraudulenta afectando el desarrollo económico de los proyectos en ejecución</t>
  </si>
  <si>
    <t>MP-4, MP-7</t>
  </si>
  <si>
    <t>R-10 Posibilidad de recibir o solicitar cualquier dadiva o beneficio a nombre propio o de terceros mediante la manipulación indebida de datos en los sistemas de información del fondo adaptación por funcionarios para favorecer a los interesados</t>
  </si>
  <si>
    <t xml:space="preserve">MP-5, MP-7, MP-9 
5.2 Gestión de operación y soporte
5.2.3 Gestión de la seguridad de TI
</t>
  </si>
  <si>
    <t>R-11 Posibilidad de afectación económica y reputacional Inexactitud en la medición de los resultados del monitoreo de los planes institucionales debido a errores en los registros y los reportes de información</t>
  </si>
  <si>
    <t xml:space="preserve">MP-1, MP-12
1.1 Planeación Estratégica
1.1.5 Monitoreo de la Gestión de la entidad
</t>
  </si>
  <si>
    <t>R-12 Posibilidad de afectación reputacional por Incumplimiento de los planes que conforman el Plan Estratégico de Talento Humano debido a Baja disponibilidad de recursos y falta de seguimiento a las actividades planeadas</t>
  </si>
  <si>
    <t>MP-6, 
6.1 Gestión de fases administrativas y desarrollo del talento humano
6.2 Gestión de seguridad y salud en el trabajo</t>
  </si>
  <si>
    <t>R-13 Posibilidad de afectación reputacional por sanciones contra la entidad o mala percepción del ciudadano debido al Incumplimiento en el trámite oportuno de PQRSD</t>
  </si>
  <si>
    <t xml:space="preserve">MP-9
9.3 Gestión de atención al ciudadano
</t>
  </si>
  <si>
    <t>R-14 Posibilidad de afectación económica y reputacional por celebración indebida de contratos por no cumplir con los requisitos establecidos por el régimen actual de contratación</t>
  </si>
  <si>
    <t xml:space="preserve">MP-8
8.2 Gestión precontractual
</t>
  </si>
  <si>
    <t>MP-11</t>
  </si>
  <si>
    <t>R-16</t>
  </si>
  <si>
    <t>R-16 Posibilidad de afectación económica y reputacional por ausencia de formalización de entrega de los proyectos por parte del Fondo a los operadores y traspaso de pólizas debido al desconocimiento de los lineamientos para realizar la entrega a los beneficiarios</t>
  </si>
  <si>
    <t>MP-4
4.2.3 Entrega y cierre del proyecto</t>
  </si>
  <si>
    <t>R-18</t>
  </si>
  <si>
    <t>R-18 Posibilidad de afectación económica y reputacional por proporcionar información incompleta, no concisa o inexacta sobre postulaciones debido a deficiencias en el manejo de la información</t>
  </si>
  <si>
    <t xml:space="preserve">MP-1
1.1 Planeación estretegica
</t>
  </si>
  <si>
    <t>R-19</t>
  </si>
  <si>
    <t>R-19 Posibilidad de afectación económica y reputacional por incumplimiento en el proceso de la Planeación Estratégica debido al desconocimiento del marco normativo interno y externo de la Planeación Estratégica</t>
  </si>
  <si>
    <t xml:space="preserve">MP-1
1.1 Planeación Estratégica
</t>
  </si>
  <si>
    <t>R-20</t>
  </si>
  <si>
    <t>R-20 Posibilidad de afectación económica y reputacional por debilidad en la formulación de la Planeación Estratégica debido a deficiencia en la revisión y análisis del contexto externo e interno y de los lineamientos de planeación.</t>
  </si>
  <si>
    <t>MP-1</t>
  </si>
  <si>
    <t>R-21</t>
  </si>
  <si>
    <t>R-21 Posibilidad de afectación económica y reputacional por desaprovechamiento o pérdida del conocimiento adquirido por medio de la experiencia, procesos y operaciones de la Entidad debido a deficiencias en la gestión del conocimiento</t>
  </si>
  <si>
    <t>MP-2
2.1 Gobierno de Gestión del conocimiento
2.2 Ciclo de vida del conocimiento</t>
  </si>
  <si>
    <t>R-22</t>
  </si>
  <si>
    <t>R-22 Posibilidad de afectación reputacional por consolidación y documentación deficiente de los activos de conocimientos bajo nivel de comprensión, apropiación y aplicación de lineamientos y herramientas que soportan la política de gestión del conocimiento</t>
  </si>
  <si>
    <t>R-26</t>
  </si>
  <si>
    <t>R-26 Posibilidad de afectación económica y reputacional por pérdida de la integridad y disponibilidad de la información o deterioro de los documentos registrados en el archivo de gestión (historias laborales, expedientes de proyectos, carpetas de contratación, etc.) debido a Instalaciones inadecuadas para la custodia de los archivos.</t>
  </si>
  <si>
    <t xml:space="preserve">MP-9 
9.1 Gestión Documental
</t>
  </si>
  <si>
    <t>R-27</t>
  </si>
  <si>
    <t>R-27 Posibilidad de efecto dañoso sobre bienes públicos por daño y disponibilidad de los activos como equipos portátiles, de escritorio, dispositivos móviles debido al uso inadecuado de los equipos al servicio de la entidad.</t>
  </si>
  <si>
    <t>MP-9 
9.2 Gestión Administrativa
9.2.1 Gestión de activos y mantenimiento</t>
  </si>
  <si>
    <t>R-29</t>
  </si>
  <si>
    <t>R-29 Posibilidad de afectación económica y reputacional por perdida de la confidencialidad, integridad o disponibilidad de la información gestionada en los procesos debido al uso inadecuado de las herramientas y recursos tecnológicos</t>
  </si>
  <si>
    <t>MP-5 
5.2 Gestión de operación y soporte
5.2.1 Administración de la operación</t>
  </si>
  <si>
    <t>R-30</t>
  </si>
  <si>
    <t>R-30 Posibilidad de afectación económica por presentación extemporánea o errónea de los informes o reportes financieros a entes de control o entidades externas debido a ineficacia en la planeación de la entrega de reportes.</t>
  </si>
  <si>
    <t>MP-7
7.1 Gestión de presupuesto
7.2 Gestión de contabilidad
7.3 Gestión de tesorería
7.4 Gestión de central de cuentas</t>
  </si>
  <si>
    <t>R-31</t>
  </si>
  <si>
    <t>R-31 Posibilidad de afectación económica y reputacional por contratos/ convenios/Actos de la Administración sin respaldo presupuestal debido a la falta de verificación de los documentos que respaldan la contratación.</t>
  </si>
  <si>
    <t>MP-7
7.1 Gestión de presupuesto</t>
  </si>
  <si>
    <t>R-33</t>
  </si>
  <si>
    <t>R-33 Posibilidad de afectación económica y reputacional por omisión de las obligaciones s tributarias y de declaración y pago de las mismas debido a Inoportunidad de los pagos en las fechas establecidas</t>
  </si>
  <si>
    <t xml:space="preserve">MP-7
7.3 Gestión de tesorería
</t>
  </si>
  <si>
    <t>R-34</t>
  </si>
  <si>
    <t>R-34 Posibilidad de afectación económica por valores girados por las Fiducias que no fueron ordenados por el Fondo Adaptación debido a la falta de seguimiento en la gestión de los pagos.</t>
  </si>
  <si>
    <t>MP-7
7.3 Gestión de tesorería
7.4 Gestión de central de cuentas</t>
  </si>
  <si>
    <t>R-35</t>
  </si>
  <si>
    <t>R-35 Posibilidad de afectación económica por descuentos no aplicados oportunamente de medidas cautelares de embargos, que obliguen a la Entidad a retener y pagar sobre pagos que se hagan a contratistas debido a la falta de seguimiento en la gestión de los pagos.</t>
  </si>
  <si>
    <t>R-36</t>
  </si>
  <si>
    <t>R-36 Posibilidad de afectación económica y reputacional por omisión o registro inoportuno de hechos económicos debido a errores en la adopción de los marcos normativos para entidades de gobierno</t>
  </si>
  <si>
    <t xml:space="preserve">MP-7 
7.2 Gestión de contabilidad
</t>
  </si>
  <si>
    <t>R-38</t>
  </si>
  <si>
    <t>R-38 Posibilidad de afectación económica y reputacional por provisión de un cargo de manera inadecuada debido al incumplimiento de requisitos y/o fraude en el aporte de documentos</t>
  </si>
  <si>
    <t>MP-6 
6.1 Gestión de fases administrativas y desarrollo del talento humano
6.1.1 Gestión para el ingreso del personal</t>
  </si>
  <si>
    <t>R-39</t>
  </si>
  <si>
    <t>R-39 Posibilidad de afectación económica por falta de recursos en la liquidación de la nómina debido a falta de seguimiento a la ejecución presupuestal.</t>
  </si>
  <si>
    <t>MP-6 
6.1 Gestión de fases administrativas y desarrollo del talento humano
6.1.2 Gestión para el retiro del personal
6.1.3 Tramite de nomina y Seguridad Social</t>
  </si>
  <si>
    <t>R-41</t>
  </si>
  <si>
    <t>R-41 Posibilidad de afectación económica por presentación de inconsistencias en la liquidación de nómina y seguridad social debido a inadecuada parametrización del software de nómina.</t>
  </si>
  <si>
    <t xml:space="preserve">MP-6 
6.1 Gestión de fases administrativas y desarrollo del talento humano
6.1.3 Tramite de nomina y Seguridad Social
</t>
  </si>
  <si>
    <t>R-43</t>
  </si>
  <si>
    <t>R-43 Posibilidad de afectación económica por Incumplimiento del SG-SST debido a falta de recursos y otros factores internos y externos.</t>
  </si>
  <si>
    <t>MP-6 
6.2 Gestión de Seguridad y Salud en el trabajo (SST)</t>
  </si>
  <si>
    <t>R-48</t>
  </si>
  <si>
    <t>R-48 Posibilidad de afectación económica y reputacional por la falta de organización de archivos debido fallas en la aplicación de las TRD</t>
  </si>
  <si>
    <t>MP-9 
9.1 Gestión documental 
9.1.3  Organización y Transferencia de documentos</t>
  </si>
  <si>
    <t>R-53</t>
  </si>
  <si>
    <t>R-53 Posibilidad de efecto dañoso sobre bienes públicos por perdida, extravío o hurto de bienes muebles al servicio de la entidad debido a fallas en los protocolos de seguridad</t>
  </si>
  <si>
    <t>R-54</t>
  </si>
  <si>
    <t>R-54 Posibilidad de afectación económica y reputacional por Inconsistencias entre los inventarios físicos y contables debido a debilidades en la implementación de los manuales internos del proceso</t>
  </si>
  <si>
    <t>R-58</t>
  </si>
  <si>
    <t>R-58 Posibilidad de afectación económica y reputacional por multas o sanciones de los entes de control debido al incumplimiento normativo ambiental</t>
  </si>
  <si>
    <t xml:space="preserve">MP-9 
9.2 Gestión Administrativa
9.2.3 Gestión Ambiental 
</t>
  </si>
  <si>
    <t>R-59</t>
  </si>
  <si>
    <t>R-59 Posibilidad de afectación económica por gestión inadecuada del cobro de las incapacidades debido a falta de seguimiento en el trámite.</t>
  </si>
  <si>
    <t>MP-6
6.1  Gestión de fases administrativas y desarrollo del Talento Humano
6.2 Gestión de seguridad y Salud en el Trabajo</t>
  </si>
  <si>
    <t>R-61</t>
  </si>
  <si>
    <t>R-61 Posibilidad de afectación reputacional por ausencia de integración del E.T.en el adelantamiento de las etapas procesales de las actuaciones disciplinarias o las interacciones con las demás dependencias de la entidad debido a la Ausencia de un Superior jerárquico diferente al Gerente, que responda por el E.T.</t>
  </si>
  <si>
    <t>MP-10
10.4 Control Disciplinario
10.4.1 Diseño de estrategias de prevención y sensibilización</t>
  </si>
  <si>
    <t>R-62</t>
  </si>
  <si>
    <t>R-62 Posibilidad de afectación reputacional por falta de custodia de los expedientes disciplinarios y demás elementos que integran el archivo del E.T. debido a la falta de cuidado en la manipulación de los expedientes disciplinarios y demás elementos del archivo, así como descuido en la salvaguarda de las cerraduras las llaves del archivador o de la entrada a la Oficina asignada al E.T.</t>
  </si>
  <si>
    <t>R-63</t>
  </si>
  <si>
    <t>R-63 Posibilidad de afectación reputacional por falta de rigurosidad en la sustanciación de Autos dentro de las actuaciones disciplinarias o el recaudo probatorio. Debido a la falta seguimiento a la gestión de los expedientes disciplinarios vigentes y directriz del Líder del E.T.</t>
  </si>
  <si>
    <t>R-65</t>
  </si>
  <si>
    <t>R-65 Posibilidad de afectación económica y reputacional por ineficacia o ineficiencia de la actividad litigiosa y de defensa judicial de la entidad debido a la falta de monitoreo y vigilancia del sistema judicial, así como la entrega de información tardía e insuficiente por las diferentes dependencias para la adecuada representación judicial de la Entidad.</t>
  </si>
  <si>
    <t>MP-10
10.3 Sentencias y conciliaciones</t>
  </si>
  <si>
    <t>R-67</t>
  </si>
  <si>
    <t>R-67 Posibilidad de afectación económica y reputacional por incumplimiento de sentencias de tutelas debido a inconvenientes que se presentan en la ejecución de proyectos para cumplir con la orden tutelar e insuficiencia de recursos económicos para la contratación de proyectos necesarios para cumplir la orden tutelar.</t>
  </si>
  <si>
    <t>R-68</t>
  </si>
  <si>
    <t>R-68 Posibilidad de afectación económica y reputacional por incumplir con la oportunidad, calidad y metodologías establecidas en la ejecución del Plan Anual de Auditoría debido a la falta de insumos para el desarrollo del Plan Anual de Auditoría</t>
  </si>
  <si>
    <t>MP-12 
12.1 Monitoreo y evaluación Independiente a la Gestión Institucional
12.1.1 Plan Anual de Auditoria</t>
  </si>
  <si>
    <t>R-69</t>
  </si>
  <si>
    <t>R-69 Posibilidad de afectación económica y reputacional por inefectividad en la evaluación integral de la gestión interna de la Entidad y falta de calidad en los productos generados debido a debilidades en planeación interna de los seguimientos y auditorías</t>
  </si>
  <si>
    <t>MP-12
12.1..2 Auditorias internas de Gestión</t>
  </si>
  <si>
    <t>R-71</t>
  </si>
  <si>
    <t>R-71 Posibilidad de afectación económica y reputacional por no gestionar trámites administrativos de incumplimiento y/o reclamaciones ante compañías de seguros o iniciarlos por fuera del tiempo legal establecido para el efecto debido a falta de seguimiento y monitoreo de los contratos por los supervisores o interventores designados.</t>
  </si>
  <si>
    <t>MP-8
8.3 Gestión de ejecución contractual</t>
  </si>
  <si>
    <t>R-72</t>
  </si>
  <si>
    <t>R-72 Posibilidad de afectación económica y reputacional por pérdida de competencia para liquidar contratos y convenios debido a falta de seguimiento en la gestión contractual</t>
  </si>
  <si>
    <t>MP-8
8.4 Gestión  postcontractual
8.4.1 Gestión de Liquidación</t>
  </si>
  <si>
    <t>R-73</t>
  </si>
  <si>
    <t>R-73 Posibilidad de afectación económica por Incremento del valor que se debe pagar por concepto de sentencias ejecutoriadas y conciliaciones por el indebido cálculo del pasivo contingente y la provisión correspondiente al año próximo.</t>
  </si>
  <si>
    <t>MP-10 
10.3 Sentencias y conciliaciones</t>
  </si>
  <si>
    <t>R-74</t>
  </si>
  <si>
    <t>R-74 Posibilidad de afectación reputacional por la ocurrencia de un presunto caso de conflicto de interés debido al desconocimiento de la normatividad que regula el tema</t>
  </si>
  <si>
    <t>MP-6 
6.1  Gestión de fases administrativas y desarrollo del Talento Humano
6.1.4 Seguimiento a la gestión del servidor publico y/o acuerdos de Gestión</t>
  </si>
  <si>
    <t>R-75</t>
  </si>
  <si>
    <t>R-75 Posibilidad de afectación económica y reputacional por fallas en el software y sistemas de información debido a ausencia de mantenimiento oportuno.</t>
  </si>
  <si>
    <t xml:space="preserve">MP-5 
5.2 Gestión de operación y soporte
5.2.1 Administración de la operación
</t>
  </si>
  <si>
    <t>R-76</t>
  </si>
  <si>
    <t>R-76 Posibilidad de afectación reputacional Por incumplimiento en la implementación de los Planes y Proyectos de Tecnologías de la Información debido al seguimiento inoportuno de las actividades propuestas</t>
  </si>
  <si>
    <t>MP-5 
5.1. Planeación de la Arquitectura de TI
5.1.1  Planeación de TI</t>
  </si>
  <si>
    <t>R-78</t>
  </si>
  <si>
    <t>R-78 Posibilidad de afectación reputacional por deficiencia en la estructuración de estudios previos debido a la falta de planeación y coordinación entre las áreas que intervienen en el proceso contractual</t>
  </si>
  <si>
    <t xml:space="preserve">MP-8 
8.1  Planeación Contractual
</t>
  </si>
  <si>
    <t>R-79</t>
  </si>
  <si>
    <t>R-79 Posibilidad de afectación económica y reputacional por dificultades en la ejecución del plan de adquisiciones debido a una débil planeación contractual</t>
  </si>
  <si>
    <t>MP-8 
8.1  Planeación Contractual
8.1.1 Desarrollo del PPA</t>
  </si>
  <si>
    <t>R-80</t>
  </si>
  <si>
    <t>R-80 Posibilidad de afectación económica y reputacional por una inadecuada supervisión de contratos y/o convenios debido al desconocimiento de la documentación asociada a la actividad de supervisión.</t>
  </si>
  <si>
    <t>MP-8 
8.3 Gestión de ejecución contractual</t>
  </si>
  <si>
    <t>R-81</t>
  </si>
  <si>
    <t xml:space="preserve">R-81 Posibilidad de efecto dañoso sobre recursos públicos por sobrecostos en contratos de la entidad debido a la contratación de bienes y servicios fuera de los requerimientos normativos </t>
  </si>
  <si>
    <t>MP-8 
8.1 Planeación contractual
8.1.1 Desarrollo del PAA</t>
  </si>
  <si>
    <t>R-82</t>
  </si>
  <si>
    <t>R-82 Posibilidad de afectación reputacional por Inadecuada planeación en la ejecución de los compromisos adquiridos en el Sistema institucional de gestión ambiental (SIGA) debido a la falta de coordinación de los procesos internos</t>
  </si>
  <si>
    <t xml:space="preserve">MP-9 
9.2 Gestión administrativa
9.2.3 Gestión Ambiental
</t>
  </si>
  <si>
    <t>R-83</t>
  </si>
  <si>
    <t xml:space="preserve">R-83 Posibilidad de afectación económica y reputacional por debilidades en la planificación y seguimiento de los recursos para la ejecución de los viáticos, gastos de desplazamiento y tiquetes debido al incumplimiento de los lineamientos internos para la gestión viáticos, gastos de desplazamiento y tiquetes. </t>
  </si>
  <si>
    <t>MP-9 
9.2 Gestión administrativa
9.2.4 Gestión de viáticos</t>
  </si>
  <si>
    <t>R-84</t>
  </si>
  <si>
    <t>R-84 Posibilidad de afectación reputacional por reportar y/o actualizar por fuera del plazo, o inconsistentemente, la información en el Sistema Único de Gestión e Información Litigiosa del Estado Ekogui, por parte de los respectivos apoderados de la Entidad debido a la falta de seguimiento en el proceso.</t>
  </si>
  <si>
    <t>MP-10
10.1 Defensa Judicial</t>
  </si>
  <si>
    <t>R-85</t>
  </si>
  <si>
    <t>R-85 Posibilidad de afectación económica y reputacional para enditad por ser utilizada de manera directa o indirecta como instrumento para lavado de activos, financiación del terrorismo y proliferación de armas de destrucción masiva debido a la necesidad de contratar a terceros para el cumplimiento de los objetivos de la entidad</t>
  </si>
  <si>
    <t>MP-8, MP-7</t>
  </si>
  <si>
    <t>Indicaciones para diligenciar el tablero de indicadores del Fondo Adaptación (1-PET-F-04)</t>
  </si>
  <si>
    <r>
      <rPr>
        <sz val="11"/>
        <color theme="1"/>
        <rFont val="Calibri"/>
        <family val="2"/>
      </rPr>
      <t>El tablero de indicadores de la Entidad es el instrumento en el que se registran los indicadores de las acciones/metas estratégicas, misionales, de apoyo y monitoreo proyectadas en cada vigencia de los diferentes planes, programas, proyectos, procesos, entre otros, que permite identificar todos los elementos o factores importantes de los indicadores (hoja de vida). 
Este instrumento es de uso de todas las áreas que requieran realizar la planeación, formulación y control de sus acciones y metas.</t>
    </r>
    <r>
      <rPr>
        <b/>
        <sz val="11"/>
        <color theme="1"/>
        <rFont val="Calibri"/>
        <family val="2"/>
      </rPr>
      <t xml:space="preserve"> Adicionalmente, con la información consignada en el tablero de indicadores se genera la "Ficha hoja de vida indicadores" (anexa). 
Pasos: 
</t>
    </r>
    <r>
      <rPr>
        <sz val="11"/>
        <color theme="1"/>
        <rFont val="Calibri"/>
        <family val="2"/>
      </rPr>
      <t xml:space="preserve">1) Para la formulación del indicador primero se deberá diligenciar la hoja del formato "1-PET-F-04 Tablero Indicadores AAAA", de acuerdo con las indicaciones que se presentan a continuación.
2) Los anexos 1 y 2 de este formato por defecto muestran la información consignada en el tablero de indicadores. Cada anexo incluye una lista desplegable que corresponde al código (ID) asignado al indicador en el tablero de indicadores, seleccionar según corresponda. Una vez diligenciada la ficha, generar la hoja de vida del indicador en formato PDF.
 - El </t>
    </r>
    <r>
      <rPr>
        <b/>
        <sz val="11"/>
        <color theme="1"/>
        <rFont val="Calibri"/>
        <family val="2"/>
      </rPr>
      <t>Anexo 1</t>
    </r>
    <r>
      <rPr>
        <sz val="11"/>
        <color theme="1"/>
        <rFont val="Calibri"/>
        <family val="2"/>
      </rPr>
      <t xml:space="preserve"> denominado </t>
    </r>
    <r>
      <rPr>
        <b/>
        <sz val="11"/>
        <color theme="1"/>
        <rFont val="Calibri"/>
        <family val="2"/>
      </rPr>
      <t xml:space="preserve">"HOJA DE VIDA DEL INDICADOR" </t>
    </r>
    <r>
      <rPr>
        <sz val="11"/>
        <color theme="1"/>
        <rFont val="Calibri"/>
        <family val="2"/>
      </rPr>
      <t>muestra los elementos o factores importantes de los indicadores (Se deberá ajustar el formato de celda según la unidad de medida de las variables y fórmula del indicador. Ejemplo: numérico o porcentual). El seguimiento de los indicadores del plan de acción, planes y demás indicadores internos de las áreas, se reportan en las herramientas establecidas en el Fondo Adaptación.
- El</t>
    </r>
    <r>
      <rPr>
        <b/>
        <sz val="11"/>
        <color theme="1"/>
        <rFont val="Calibri"/>
        <family val="2"/>
      </rPr>
      <t xml:space="preserve"> Anexo 2</t>
    </r>
    <r>
      <rPr>
        <sz val="11"/>
        <color theme="1"/>
        <rFont val="Calibri"/>
        <family val="2"/>
      </rPr>
      <t xml:space="preserve"> denominado </t>
    </r>
    <r>
      <rPr>
        <b/>
        <sz val="11"/>
        <color theme="1"/>
        <rFont val="Calibri"/>
        <family val="2"/>
      </rPr>
      <t>"Reporte de ejecución de los indicadores de procesos"</t>
    </r>
    <r>
      <rPr>
        <sz val="11"/>
        <color theme="1"/>
        <rFont val="Calibri"/>
        <family val="2"/>
      </rPr>
      <t xml:space="preserve"> se formaliza para los indicadores de los procesos de la entidad (mapa de procesos) y muestra la hoja de vida del indicador y permite registrar el seguimiento del mismo. Igualmente, se deberá ajustar el formato de celda según la unidad de medida del indicador. Una vez diligenciada la ficha, generar el indicador en formato PDF.
A continuación, se presentan las indicaciones básicas para diligenciar el formato del tablero de indicadores del Fondo Adaptación:</t>
    </r>
  </si>
  <si>
    <t>Columna A</t>
  </si>
  <si>
    <t>No.</t>
  </si>
  <si>
    <t>Número consecutivo.</t>
  </si>
  <si>
    <t>Columna B</t>
  </si>
  <si>
    <t>ID indicador</t>
  </si>
  <si>
    <t>Código único asignado al indicador por la Oficina Asesora de Planeación y Cumplimiento.  Siglas: Indicador (I), Objetivo Estratégico (OE), Plan (P), Área (A),Equipo de Trabajo (ET),  Interv_XX (corresponde al ID de la intervención para el caso de los indicadores misionales conformados por varias intervenciones)
En el caso que el tablero vaya ser aplicado internamente por un área, se recomienda a cada área definir un código interno al indicador para su control.</t>
  </si>
  <si>
    <t>Columna C</t>
  </si>
  <si>
    <t>EJE TEMÁTICO (Plan Nacional de Desarrollo)</t>
  </si>
  <si>
    <t>Seleccionar de la lista desplegable. Corresponde a los EJES DE TRANSFORMACIÓN DEL PLAN NACIONAL DE DESARROLLO establecidos en el ARTÍCULO 3° del "Plan Nacional de Desarrollo 2022-2026 “Colombia potencia mundial de la vida" que aplican al Fondo Adaptación. Se actualiza cada vez que se aprueba un nuevo PND.</t>
  </si>
  <si>
    <t>Columna D</t>
  </si>
  <si>
    <t>Proyecto de Inversión FA</t>
  </si>
  <si>
    <t>Seleccionar de la lista desplegable el Proyecto de Inversión del Fondo Adaptación asociado al indicador, según corresponda.</t>
  </si>
  <si>
    <t>Columna E</t>
  </si>
  <si>
    <t>ID Objetivo Estratégico del Fondo Adaptación</t>
  </si>
  <si>
    <t>Seleccionar de la lista desplegable. El Fondo Adaptación cuenta con 5 objetivos Estratégicos establecidos en el Plan Estratégico Institucional (4 misionales y 1 transversal). Plan Estratégico Institucional: https://www.fondoadaptacion.gov.co/index.php/fondo-adaptacion/planeacion-de-la-entidad.html  Se actualiza cada vez que se aprueba un nuevo Plan Estratégico Institucional (PEI) y modifique los objetivos estratégicos de la entidad.</t>
  </si>
  <si>
    <t>Columna F</t>
  </si>
  <si>
    <t>Política MIPG (si aplica)</t>
  </si>
  <si>
    <t>Seleccionar de la lista desplegable las Políticas del Modelo Integrado de Planeación y Gestión de Función Pública, que le aplican al Fondo Adaptación.</t>
  </si>
  <si>
    <t>Columna G</t>
  </si>
  <si>
    <t>Plan Principal / Indicadores Procesos</t>
  </si>
  <si>
    <t>Seleccionar de la lista desplegable. Depende de los planes que se hayan diligenciado y consolidado en el formato. Ej. El tablero de indicadores 2025 incluye indicadores del Plan de Acción Integrado, Programa de Transparencia y Ética Pública, Plan de Cierre de Brechas FURAG 2023 e Indicadores de procesos (mapa de procesos).</t>
  </si>
  <si>
    <t>Columna H</t>
  </si>
  <si>
    <t>Otros Planes asociados (si aplica)</t>
  </si>
  <si>
    <t>Seleccionar de la lista desplegable. Los indicadores de los planes principales puede hacer parte de otros planes institucionales o internos como por ejemplo Planes Institucionales (Decreto 612 de 2018) y plan PIGA. Adicionalmente, también se debe indicar si hace parte del Plan Estratégico Sectorial. En el caso que aplique está opción a más de un plan, se debe complementar la información en la columna "Observaciones".</t>
  </si>
  <si>
    <t>Columna I</t>
  </si>
  <si>
    <t>ID Objetivo estratégico de la Gestión de Calidad</t>
  </si>
  <si>
    <t>Seleccionar de la lista desplegable. Corresponde a los objetivos de la gestión de calidad del Fondo Adaptación. 1-PET-P-01 Política y lineamientos para la gestión de calidad: https://drive.google.com/drive/folders/1078oOgIlaJRECLx1Or1Cii0NhnCSfbqJ</t>
  </si>
  <si>
    <t>Columna J</t>
  </si>
  <si>
    <t>Seleccionar de la lista desplegable el macroproceso de acuerdo con el mapa de procesos de la entidad https://www.fondoadaptacion.gov.co/intranet/index.php/para-trabajar/mapa-de-procesos</t>
  </si>
  <si>
    <t>Columna K</t>
  </si>
  <si>
    <t>Conjunto de actividades mutuamente relacionadas o que interactúan y que transforman elementos de entrada en resultados o productos.
Seleccionar de la lista desplegable el proceso correspondiente del Fondo Adaptación. https://www.fondoadaptacion.gov.co/intranet/index.php/para-trabajar/mapa-de-procesos</t>
  </si>
  <si>
    <t>Columna L</t>
  </si>
  <si>
    <t>Tipo de Proceso (Estratégico, Misional, Apoyo o Monitoreo)</t>
  </si>
  <si>
    <t>Seleccionar de la lista desplegable el tipo de proceso de acuerdo con el mapa de procesos https://www.fondoadaptacion.gov.co/intranet/index.php/para-trabajar/mapa-de-procesos: Estratégico, Misional, Apoyo, Monitoreo.</t>
  </si>
  <si>
    <t>Columna M</t>
  </si>
  <si>
    <t>Temática (según aplique)</t>
  </si>
  <si>
    <t xml:space="preserve">Corresponde a la desagregación temática. Este campo se diligencia según la necesidad del usuario. Ejemplo: Diligenciar la información asociada al Plan Estratégico Institucional (PEI), ejemplo: nombre del Sector/ Macroproyecto), Información del Plan Estratégico Institucional: https://www.fondoadaptacion.gov.co/index.php/fondo-adaptacion/planeacion-de-la-entidad.html </t>
  </si>
  <si>
    <t>Columna N</t>
  </si>
  <si>
    <t>Departamento (según aplique)</t>
  </si>
  <si>
    <t>Corresponde a la desagregación geográfica. Diligenciar el nombre del departamento en el que se desarrolla la intervención/proyecto, para las metas misionales. Para indicadores transversales o de otro tipo se diligencia  "N/A".</t>
  </si>
  <si>
    <t>Columna O</t>
  </si>
  <si>
    <t>Municipio (según aplique)</t>
  </si>
  <si>
    <t>Corresponde a la desagregación geográfica. Diligenciar el nombre del municipio en el que se desarrolla la intervención/proyecto, para las metas misionales. Para indicadores transversales o de otro tipo se diligencia  "N/A".</t>
  </si>
  <si>
    <t>Columna P</t>
  </si>
  <si>
    <t>Nombre de la Intervención (según aplique)</t>
  </si>
  <si>
    <t>Corresponde al nombre de la intervención/proyecto en la herramienta de seguimiento a proyectos (PSA). Para indicadores transversales o de otro tipo se diligencia  "N/A".</t>
  </si>
  <si>
    <t>Columna Q</t>
  </si>
  <si>
    <t>Código de la intervención (según aplique)</t>
  </si>
  <si>
    <t>Corresponde número de identificación de la intervención/proyecto en la herramienta de seguimiento a proyectos (PSA), es decir, la llave y/o el centro de costo de las intervenciones. Para indicadores transversales o de otro tipo se diligencia  "N/A".</t>
  </si>
  <si>
    <t>Columna R</t>
  </si>
  <si>
    <t>Estrategia (según aplique)</t>
  </si>
  <si>
    <t>Diligenciar la(s) estrategia(s) definida(s), entendida como el eje articulador de las acciones y metas planteadas para la vigencia con el fin de lograr los avances y fortalecimientos de los objetivos estratégicos.
Este campo es opcional para la formulación de indicadores de procesos. Si no se requiere diligenciar "No aplica".</t>
  </si>
  <si>
    <t>Columna S</t>
  </si>
  <si>
    <t>Descripción ACCIONES ESTRATÉGICAS 2023 (Programas/Proyectos)</t>
  </si>
  <si>
    <t>Diligenciar el nombre de la Acción estratégica planteada para el desarrollo de la estrategia y cumplimiento de los objetivos establecidos. Puede se parte de Programas/Proyectos, según aplique.
Su planteamiento inicia con un verbo en infinitivo  (Ejemplo: establecer, implementar, desarrollar, etc.) 
Este campo es opcional para la formulación de indicadores de procesos. Si no se requiere diligenciar "No aplica".
Al iniciar la descripción OAPC establece una siglas para identificar los planes (PA= Plan de Acción, PT= Programa de Transparencia, BrechasF= Plan cierre Brechas FURAG)</t>
  </si>
  <si>
    <t>Columna T</t>
  </si>
  <si>
    <t>Identificar los posibles riesgos para cada una de las metas establecidas en la entidad, la información se analiza con base en la matriz de riesgos vigente. Registrar el número del riesgo establecido en la matriz (ejemplo: R-1, R-5) https://www.fondoadaptacion.gov.co/index.php/component/sppagebuilder/?view=page&amp;id=4065
La gestión de riesgos desempeña un papel fundamental en el éxito de la ejecución de las metas programadas. El monitoreo permanente de los controles identificados permite anticipar y responder de manera proactiva a cualquier desviación o amenaza potencial, garantizando así el logro de los objetivos establecidos.</t>
  </si>
  <si>
    <t>Columna U</t>
  </si>
  <si>
    <t>Nombre del Indicador</t>
  </si>
  <si>
    <t xml:space="preserve">El nombre del indicador debe representar el objetivo que se desea verificar y la tipología del indicador (eficacia, eficiencia, efectividad). El indicador debe ser fácil de interpretar (sencillo y concreto), fácil de generar, recolectar y procesar, cuantificable, medible, verificable y establecido en un periodo de tiempo. Debe cumplir los siguientes criterios (Ver tabla metodología CREMAS):
El nombre del indicador se debe redactar con al siguiente estructura:
</t>
  </si>
  <si>
    <t>Columna V</t>
  </si>
  <si>
    <t>Descripción del Indicador</t>
  </si>
  <si>
    <t xml:space="preserve">Registrar una explicación cualitativa del indicador donde se incluye el alcance e indica por qué y para que se mide. </t>
  </si>
  <si>
    <t>Columna W</t>
  </si>
  <si>
    <t>Fórmula de cálculo</t>
  </si>
  <si>
    <t>Es la representación matemática del cálculo del indicador, ya sea que se trate de la medición de una variable o de una relación entre variable:</t>
  </si>
  <si>
    <t>Columna X</t>
  </si>
  <si>
    <t>Variable 1 
(Numerador)</t>
  </si>
  <si>
    <t>El campo Variable 1 y 2 representan el valor del Numerador y Denominador, respectivamente, según la fórmula planteada para calcular el indicador. Incluye la definición de cada variable, su alcance y límites.</t>
  </si>
  <si>
    <t>Columna Y</t>
  </si>
  <si>
    <t>Variable 2 
(Denominador)</t>
  </si>
  <si>
    <t>Columna Z</t>
  </si>
  <si>
    <t>Fuente Variable 1 
(Numerador)</t>
  </si>
  <si>
    <t>Establecer quien genera la fuente o donde se origina la información de las variables y cual es el medio de verificación de la fuente.</t>
  </si>
  <si>
    <t>Columna AA</t>
  </si>
  <si>
    <t>Fuente Variable 2 
(Denominador)</t>
  </si>
  <si>
    <t>Columna AB</t>
  </si>
  <si>
    <t>Tipo de Unidad de medida de la fórmula (Numérico o Porcentual)</t>
  </si>
  <si>
    <t>Identificar la forma como se expresa un valor determinado y se usa para definir la magnitud y tipo de unidad de la variable 1 y 2. Las principales unidades de medida son: Numérico o Porcentual.</t>
  </si>
  <si>
    <t>Columna AC</t>
  </si>
  <si>
    <t>Descripción de la Evidencia de Cumplimiento (Medio de Verificación)</t>
  </si>
  <si>
    <t>Establecer cual o cuales son las evidencias que suministra el área para soportar el cumplimiento de la meta.</t>
  </si>
  <si>
    <t>Columna AD</t>
  </si>
  <si>
    <t>Descripción de Tarea(s) (según se requiera)</t>
  </si>
  <si>
    <t>El campo se encuentra habilitado para diligenciar las tareas necesarias para cumplir con las metas, de acuerdo con las necesidades particulares de cada plan institucional o equipo de trabajo.</t>
  </si>
  <si>
    <t>Columna AE</t>
  </si>
  <si>
    <t>Tipo de indicador (Eficacia, Eficiencia, Efectividad)</t>
  </si>
  <si>
    <t>Seleccionar el tipo de indicador:
Eficacia:  Grado de cumplimiento o capacidad de alcanzar las metas y objetivos establecidos, a nivel de productos y resultados.
Eficiencia: Mide la máxima cantidad de producto que un nivel dado de insumos/recursos (tiempo, dinero, personal, etc.) puede generar o, alternativamente, el nivel mínimo de insumos que se requiere para generar una cantidad dada de producto o resultado.
Efectividad: Grado en el que los resultados deseados se alcanzan de manera sostenida. (consistencia y sostenibilidad. Ejemplo: Impacto)</t>
  </si>
  <si>
    <t>Columna AF</t>
  </si>
  <si>
    <t>Característica del indicador (Gestión, Producto, de efecto o impacto)</t>
  </si>
  <si>
    <t>Seleccionar de la lista desplegable. Dependiendo de la localización del resultado que respalda el CICLO DE VIDA DEL RESULTADO/PROYECTO, los indicadores de la Entidad se clasifican así: 
Gestión: Resultado intermedio (corto plazo) Se centra en la gestión operativa para asegurar que las actividades se realicen según lo planeado y mide el logro al corto plazo. 
Producto: Resultado final (mediano plazo) Mide los resultados tangibles y específicos una vez se complementan las actividades planeadas y permite evaluar la entrega de los productos o servicios esperados.
De Efecto: Efecto Básico del Resultado por el Uso de los Productos (largo plazo) Mide el efecto directo o los cambios que ocurren como resultado de la entrega de los productos o servicios.
De Impacto: Efecto complementario del Resultado como consecuencia del Uso de los Productos (largo plazo). Mide el impacto complementario (cambios más amplios y duraderos) en el entorno, la zona, la  comunidad, la organización, entre otros,  de los productos o servicios entregados. 
Política y lineamientos de gestión de resultados del Fondo Adaptación (1-PET-P-03) https://drive.google.com/drive/folders/1078oOgIlaJRECLx1Or1Cii0NhnCSfbqJ</t>
  </si>
  <si>
    <t>Columna AG</t>
  </si>
  <si>
    <t>Tendencia (Mantener, Disminuir, Incrementar)</t>
  </si>
  <si>
    <t>Seleccionar la tendencia del indicador, es decir la dirección esperada en el tiempo del indicador:
Mantener, Disminuir, Incrementar</t>
  </si>
  <si>
    <t>Columna AH</t>
  </si>
  <si>
    <t>META AÑO AAAA</t>
  </si>
  <si>
    <t>Diligenciar el valor esperado del resultado del indicador en una vigencia. (En el título de la columna registrar el año según corresponda. Ej. META 2024)</t>
  </si>
  <si>
    <t>Columna AI</t>
  </si>
  <si>
    <t>Fecha de Inicio (DD/MM/AAAA)</t>
  </si>
  <si>
    <t>Indicar la fecha en que se definió la fecha de inicio de la ejecución de cada indicador</t>
  </si>
  <si>
    <t>Columna AJ</t>
  </si>
  <si>
    <t>Fecha de Terminación (DD/MM/AAAA)</t>
  </si>
  <si>
    <t>Indicar la fecha en que se definió la fecha final para el cumplimiento de la meta de cada indicador</t>
  </si>
  <si>
    <t>Columna AK</t>
  </si>
  <si>
    <t>Seleccionar de la lista desplegable el nombre del área del Fondo Adaptación responsable de ejecutar la meta, de acuerdo con el Decreto 4785 de 2011.</t>
  </si>
  <si>
    <t>Columna AL</t>
  </si>
  <si>
    <t>Seleccionar de la lista desplegable el nombre del equipo de trabajo responsable de ejecutar la meta, de acuerdo con la resolución 022 de Enero de 2024, o norma que la sustituya.</t>
  </si>
  <si>
    <t>Columna AM</t>
  </si>
  <si>
    <t>GERENTE DE META Responsable de la medición (únicamente cargo y ET)</t>
  </si>
  <si>
    <t>Diligenciar el cargo del responsable del cumplimiento y medición de los indicadores. Este rol pertenece en la mayoría de los casis al líder de Equipo de Trabajo.</t>
  </si>
  <si>
    <t>Columna AN</t>
  </si>
  <si>
    <t>Fuente de Financiación 
(Inversión, Funcionamiento, otros)</t>
  </si>
  <si>
    <t>Seleccionar la Fuente de Financiación: Inversión, Funcionamiento, otros, en este último caso Complementar información en la columna "Observaciones".</t>
  </si>
  <si>
    <t>Columna AO</t>
  </si>
  <si>
    <t>Control de Cambios (modificaciones aprobadas a los indicadores)</t>
  </si>
  <si>
    <t>Campo para registrar  las modificaciones aprobadas a los indicadores y llevar el registro histórico de los cambios.</t>
  </si>
  <si>
    <t>Columna AP</t>
  </si>
  <si>
    <t>Corresponde a las herramientas establecidas en las diferentes áreas para el reporte y seguimiento de los indicadores (ejemplo: herramienta de seguimiento a planes  plan de acción, anexo 2. 1-PET-F-04 Reporte de ejecución de los indicadores de procesos, tablero de seguimiento ambiental o de TI, etc.). Seguimiento (cuantitativo, cualitativo y cargue evidencias).
Recomendaciones generales para el seguimiento: Registrar el reporte descriptivo (cualitativo) del avance o las dificultades para el cumplimiento de la meta. En el avance cualitativo, se deben reportar de manera clara, concisa y precisa (idealmente no más de 700 caracteres) los avances mensuales en la ejecución de la meta y el valor acumulado. La información debe reportarse en los términos en que está concebida tanto la acción estratégica como el indicador. En caso de no obtener avances en la ejecución de la meta o de generar incumplimientos, se deben explicar las razones de la situación presentada. Se deben verificar los riesgos asociados (columna S),  indicar si ha identificado las causas y ha implementado medidas correctivas para cerrar la brecha para evitar la materialización de riesgos.</t>
  </si>
  <si>
    <t>Columna AQ</t>
  </si>
  <si>
    <t>Se refiere al periodo programado por cada área para cumplir la meta: mensual, trimestral, cuatrimestral, semestral, otro ¿cuál? Es diferente al periodo de reporte de avance o seguimiento, ejemplo para el caso de los planes de la entidad el seguimiento es mensual de acuerdo con los lineamientos de la OAPC.</t>
  </si>
  <si>
    <t>Columna AR</t>
  </si>
  <si>
    <t>Observaciones / Notas
o Otro ¿Cuál?</t>
  </si>
  <si>
    <t>Campo para que las áreas diligencien información complementaria o comentarios, si se requiere. También para diligenciar los campos que indiquen Otro ¿Cuál? O Registrar el análisis y las observaciones de la Oficina Asesora de Planeación y cumplimiento y/o Control Interno de Gestión, como segunda y tercera línea de defensa respectivamente.</t>
  </si>
  <si>
    <t>Columnas AS - BH</t>
  </si>
  <si>
    <t>Programación 
Cronograma mensual y trimestral</t>
  </si>
  <si>
    <t>Indicar la programación de la ejecución de los indicadores durante la vigencia, establecida por cada una de las áreas, y debe ser congruente con la Meta establecida y con la Columna AQ.
Es recomendable que la programación de meta en la vigencia se distribuya en diferentes periodos, para evitar riesgos de incumplimiento al dejarlas programadas para un único periodo, ejemplo el último trimestre de año, y esto no permita formular acciones preventivas. Sin embargo, si por su propia tipología la meta programada solo puede cumplirse en un periodo de tiempo en particular, se considera una buena práctica generar un indicador complementario que permita monitorear su avance desde el interior del equipo de trabajo.</t>
  </si>
  <si>
    <t>Columna BI - BJ</t>
  </si>
  <si>
    <t>OPCIONAL Avance porcentual (%) mensual (MM-AAAA)</t>
  </si>
  <si>
    <t>Los Columna BI - BJ son opcionales para diligenciar. Están sujetos a la necesidad del usuario para llevar un control interno si lo requiere. Pueden migrarse los datos registrados en la herramienta de seguimiento del plan de acción. Puede llevar el registro histórico e inserta una columna de avance % mensual a medida que se registre un nuevo periodo. Incluir en "MM_AAAA" mes y año. ejemplo MAYO 2024</t>
  </si>
  <si>
    <t>Columna BJ</t>
  </si>
  <si>
    <t>Semáforo</t>
  </si>
  <si>
    <t>Rango en el que se ubica el indicador de acuerdo con los lineamientos de la Política y lineamientos para la gestión de resultados de la Entidad</t>
  </si>
  <si>
    <t>Nota 1:</t>
  </si>
  <si>
    <t>Valor de los Rangos  (Alertas): Establece la escala de evaluación del avance en el cumplimiento de la meta de los indicadores en cada periodo de medición mediante intervalos porcentuales y los rangos se identifican a través de colores. Campo estandarizado para todos los indicadores y formulado por la Oficina Asesora de Planeación y Cumplimiento.</t>
  </si>
  <si>
    <t>Nota 2:</t>
  </si>
  <si>
    <t xml:space="preserve">Existen metas transversales internas que no cuentan con plan institucional, pero son estrategias para el cumplimiento de los objetivos y misión del Fondo Adaptación y del Modelo Integrado de Planeación y Gestión de Función Pública. Ej. Oficina Asesora de Planeación, Comunicaciones, Control Interno Disciplinario,  y los equipos de trabajo de Secretaría General tales como Relacionamiento con el Ciudadano, Gestión contractual, Liquidaciones e incumplimientos, Defensa Judicial, Jurídica Misional, Gestión Financiera, entre otros. </t>
  </si>
  <si>
    <t>1-PET-F-04 Anexo 1: FICHA HOJA DE VIDA DEL INDICADOR</t>
  </si>
  <si>
    <t>Anexo 1: La HOJA DE VIDA DEL INDICADOR permite identificar todos los elementos o factores importantes de los indicadores. (No incluye sección de seguimiento, teniendo en cuenta que para los planes institucionales y metas estratégicas la entidad cuenta con una herramienta de seguimiento o cada área puede tener una herramienta interna de seguimiento, según aplique).</t>
  </si>
  <si>
    <t>1-PET-F-04 Anexo 2: Ficha reporte ejecución indicadores de procesos</t>
  </si>
  <si>
    <t>Para el caso de los indicadores de procesos se establece el "Anexo 2: Ficha reporte ejecución indicadores de procesos" que permite a las áreas visualizar la hoja de vida del indicador y a su vez pueden registrar periódicamente el reporte de Ejecución y avance del mismo.</t>
  </si>
  <si>
    <t>CÓDIGO:</t>
  </si>
  <si>
    <t>1-PET-F-04</t>
  </si>
  <si>
    <t>VERSIÓN:</t>
  </si>
  <si>
    <t>3.0</t>
  </si>
  <si>
    <t>FECHA:</t>
  </si>
  <si>
    <t>Control de Cambios:</t>
  </si>
  <si>
    <t xml:space="preserve">Ir a Hoja "Indicaciones". </t>
  </si>
  <si>
    <t>Programación 
Cronograma mensual</t>
  </si>
  <si>
    <t>Alerta Cumplimiento</t>
  </si>
  <si>
    <t>EJE TEMÁTICO
(Plan Nacional de
Desarrollo)</t>
  </si>
  <si>
    <t>ID Objetivo Estratégico</t>
  </si>
  <si>
    <t>Política MIPG 
(si aplica)</t>
  </si>
  <si>
    <t>Otros Planes  asociados
 (si aplica)</t>
  </si>
  <si>
    <t>Departamento
(según aplique)</t>
  </si>
  <si>
    <t>Municipio
(según aplique)</t>
  </si>
  <si>
    <t>Estrategia 
(según aplique)</t>
  </si>
  <si>
    <t>Descripción de la Evidencia de Cumplimiento 
(Medio de Verificación)</t>
  </si>
  <si>
    <t>Descripción de Tarea(s) 
(según se requiera)</t>
  </si>
  <si>
    <t>Característica de indicador (Gestión, Producto)</t>
  </si>
  <si>
    <t>GERENTE DE META Responsable de la medición (únicamente cargo del ET columna AF)</t>
  </si>
  <si>
    <t>ene</t>
  </si>
  <si>
    <t>feb</t>
  </si>
  <si>
    <t>mrz</t>
  </si>
  <si>
    <t>T 1</t>
  </si>
  <si>
    <t>abr</t>
  </si>
  <si>
    <t>may</t>
  </si>
  <si>
    <t>jun</t>
  </si>
  <si>
    <t>T2</t>
  </si>
  <si>
    <t>jul</t>
  </si>
  <si>
    <t>ago</t>
  </si>
  <si>
    <t>sept</t>
  </si>
  <si>
    <t>T3</t>
  </si>
  <si>
    <t>oct</t>
  </si>
  <si>
    <t>nov</t>
  </si>
  <si>
    <t>dic</t>
  </si>
  <si>
    <t>T4</t>
  </si>
  <si>
    <t>OPCIONAL 
Avance descriptivo y porcentual (%) 
(MM - AAAA)
Semáforo 
(Alerta)</t>
  </si>
  <si>
    <t>Validación Cronograma</t>
  </si>
  <si>
    <t>&gt;= 100%</t>
  </si>
  <si>
    <t>&lt; 99%; 
&gt;=70%</t>
  </si>
  <si>
    <t>70% &lt;</t>
  </si>
  <si>
    <t>Ejemplo: I3_OE4P2A5</t>
  </si>
  <si>
    <t>Ejemplo: I64_OE5P2A2</t>
  </si>
  <si>
    <t>-</t>
  </si>
  <si>
    <t>Identificar y seleccionar de la siguiente lista desplegable el código del Indicador definido en el tablero de indicadores de la vigencia. Recomendamos siempre diligenciar primero el tablero de indicadores- hoja "Tablero Indicadores 1-PET-F-04" o en casos particulares diligenciar la información manualmente en la ficha del indicador.</t>
  </si>
  <si>
    <t>1. Seleccionar Indicador</t>
  </si>
  <si>
    <t>2. Una vez diligenciada, se firma. Se selecciona la ficha e imprime en formato PDF</t>
  </si>
  <si>
    <t>1-PET-F-04 V 3.0 Anexo 1: HOJA DE VIDA DEL INDICADOR</t>
  </si>
  <si>
    <t>INIDICADOR</t>
  </si>
  <si>
    <t>Área</t>
  </si>
  <si>
    <t>Objetivo Estratégico</t>
  </si>
  <si>
    <t>Política de MIPG asociada</t>
  </si>
  <si>
    <t>Categoría Macroproceso:</t>
  </si>
  <si>
    <t>Proceso:</t>
  </si>
  <si>
    <t xml:space="preserve">Objetivo del proceso: </t>
  </si>
  <si>
    <t>Plan asociado / Indicador de Proceso</t>
  </si>
  <si>
    <t>ID indicador si aplica</t>
  </si>
  <si>
    <t>Nombre del indicador</t>
  </si>
  <si>
    <t>Unidad de medida</t>
  </si>
  <si>
    <t>Descripción del indicador</t>
  </si>
  <si>
    <r>
      <rPr>
        <b/>
        <sz val="11"/>
        <color theme="0"/>
        <rFont val="Arial"/>
        <family val="2"/>
      </rPr>
      <t xml:space="preserve">Regionalización (SI / NO)  </t>
    </r>
    <r>
      <rPr>
        <b/>
        <sz val="11"/>
        <color rgb="FFD8D8D8"/>
        <rFont val="Arial"/>
        <family val="2"/>
      </rPr>
      <t>(seleccionar)</t>
    </r>
  </si>
  <si>
    <t>Departamento</t>
  </si>
  <si>
    <t>Municipio</t>
  </si>
  <si>
    <t>Fórmula</t>
  </si>
  <si>
    <t>Variable 1 (numerador)</t>
  </si>
  <si>
    <r>
      <rPr>
        <b/>
        <sz val="11"/>
        <color theme="0"/>
        <rFont val="Arial"/>
        <family val="2"/>
      </rPr>
      <t>Meta</t>
    </r>
    <r>
      <rPr>
        <b/>
        <sz val="11"/>
        <color rgb="FFBFBFBF"/>
        <rFont val="Arial"/>
        <family val="2"/>
      </rPr>
      <t xml:space="preserve"> </t>
    </r>
    <r>
      <rPr>
        <b/>
        <sz val="11"/>
        <color rgb="FFD8D8D8"/>
        <rFont val="Arial"/>
        <family val="2"/>
      </rPr>
      <t>(ajustar formato de celda según la unidad de medida)</t>
    </r>
  </si>
  <si>
    <t>Variable 2 (denominador)</t>
  </si>
  <si>
    <t>Periodicidad de seguimiento</t>
  </si>
  <si>
    <t>Mensual</t>
  </si>
  <si>
    <t>Responsable de la medición</t>
  </si>
  <si>
    <t>Nombre y código de la Intervención (según aplique)</t>
  </si>
  <si>
    <t>Rangos</t>
  </si>
  <si>
    <t>Bajo</t>
  </si>
  <si>
    <t>Medio</t>
  </si>
  <si>
    <t>&lt; 99,9%; 
&gt;=70%</t>
  </si>
  <si>
    <t>Alto</t>
  </si>
  <si>
    <t>&gt;=100%</t>
  </si>
  <si>
    <t>(ajustar formato de celda según la unidad de medida)</t>
  </si>
  <si>
    <t>Programación Cronograma</t>
  </si>
  <si>
    <t>Agoto</t>
  </si>
  <si>
    <t>Sept</t>
  </si>
  <si>
    <t>(Verificación sumatoria programación igual a la meta, algunas metas son por demanda)</t>
  </si>
  <si>
    <r>
      <rPr>
        <b/>
        <sz val="11"/>
        <color theme="0"/>
        <rFont val="Arial"/>
        <family val="2"/>
      </rPr>
      <t>VIGENCIA</t>
    </r>
    <r>
      <rPr>
        <b/>
        <sz val="11"/>
        <color rgb="FFD8D8D8"/>
        <rFont val="Arial"/>
        <family val="2"/>
      </rPr>
      <t xml:space="preserve"> (seleccionar)</t>
    </r>
  </si>
  <si>
    <t>Riesgo asociado</t>
  </si>
  <si>
    <t>Muestra la herramienta establecida para el reporte y seguimiento (cuantitativo y cualitativo) de los indicadores (ejemplo: herramienta de seguimiento a planes  plan de acción, anexo 2. 1-PET-F-04 Reporte de ejecución de los indicadores de procesos)</t>
  </si>
  <si>
    <t>Firma responsable medición</t>
  </si>
  <si>
    <t>(firma)</t>
  </si>
  <si>
    <t>Nombre:</t>
  </si>
  <si>
    <t>2. Una vez diligenciada,  Se selecciona la ficha e imprime en formato PDF</t>
  </si>
  <si>
    <t>1-PET-F-04 V 3.0 Anexo 2: Reporte de ejecución de los indicadores de procesos</t>
  </si>
  <si>
    <r>
      <rPr>
        <b/>
        <sz val="11"/>
        <color theme="0"/>
        <rFont val="Arial"/>
        <family val="2"/>
      </rPr>
      <t xml:space="preserve">Meta </t>
    </r>
    <r>
      <rPr>
        <b/>
        <sz val="11"/>
        <color rgb="FFBFBFBF"/>
        <rFont val="Arial"/>
        <family val="2"/>
      </rPr>
      <t>(ajustar formato de celda según la unidad de medida)</t>
    </r>
  </si>
  <si>
    <t>Origen de la información</t>
  </si>
  <si>
    <t>(Verificar sumatoria programación igual a la meta, algunas metas son por demanda)</t>
  </si>
  <si>
    <r>
      <rPr>
        <b/>
        <sz val="11"/>
        <color theme="0"/>
        <rFont val="Arial"/>
        <family val="2"/>
      </rPr>
      <t>VIGENCIA</t>
    </r>
    <r>
      <rPr>
        <b/>
        <sz val="11"/>
        <color rgb="FFD8D8D8"/>
        <rFont val="Arial"/>
        <family val="2"/>
      </rPr>
      <t xml:space="preserve"> (seleccionar)</t>
    </r>
  </si>
  <si>
    <t>Muestra la herramienta establecida para el reporte y seguimiento (cuantitativo y cualitativo) de los indicadores (ejemplo: herramienta de seguimiento a planes  plan de acción, anexo 2. 1-PET-F-04 Reporte de ejecución de los indicadores de procesos).</t>
  </si>
  <si>
    <t>Reporte Ejecución</t>
  </si>
  <si>
    <t>Datos de medición (manual)</t>
  </si>
  <si>
    <t>Reportar la información de ejecución. Diligenciar manualmente la meta programada según el cronograma, incluir valor del numerador y denominador según la fórmula y ejecución para el periodo de medición). (Ajustar formato de las celdas según la unidad de medida).</t>
  </si>
  <si>
    <t>Meta programada (constante o variable)</t>
  </si>
  <si>
    <t>Numerador</t>
  </si>
  <si>
    <t>Denominador</t>
  </si>
  <si>
    <t>Resultado obtenido</t>
  </si>
  <si>
    <t>Reporte (manual)</t>
  </si>
  <si>
    <r>
      <rPr>
        <sz val="11"/>
        <color theme="1"/>
        <rFont val="Arial"/>
        <family val="2"/>
      </rPr>
      <t>Campo asignado para llevar el registro histórico del reporte de cumplimiento del indicador (Su diligenciamiento es manual). Los datos se muestran en la gráfica de datos históricos.</t>
    </r>
    <r>
      <rPr>
        <b/>
        <sz val="11"/>
        <color theme="1"/>
        <rFont val="Arial"/>
        <family val="2"/>
      </rPr>
      <t xml:space="preserve"> (La tabla se encuentra diligenciada únicamente como ejemplo:)</t>
    </r>
  </si>
  <si>
    <t>Reporte ejecución mensual (según programación)</t>
  </si>
  <si>
    <t>Análisis del indicador (incluir información histórica)</t>
  </si>
  <si>
    <t>Periodo: (mes o fecha)</t>
  </si>
  <si>
    <t>Registrar el avance o las dificultades, incluir datos de cumplimiento, entre otros.</t>
  </si>
  <si>
    <t>Plan de tratamiento o mitigación por Posible Riesgo Materializado o plan de contingencia por Riesgo Materializado (incluir información histórica)</t>
  </si>
  <si>
    <t>Describir el plan de tratamiento o mitigación por Posible Riesgo Materializado o plan de contingencia por Riesgo Materializado . Incluir enlace del plan elaborado en formato establecido en la política y lineamientos para la gestión de riesgo o indicaciones de OAPC.</t>
  </si>
  <si>
    <t>Representación gráfica (acumulativa)</t>
  </si>
  <si>
    <t>(ajustar formato de celda según unidad de medida)</t>
  </si>
  <si>
    <t>(Registrar manualmente los resultados del avance según el corte)</t>
  </si>
  <si>
    <t>(se puede ajustar la gráfica según la necesidad, mantener el mismo esquema y los colores de visualización)</t>
  </si>
  <si>
    <t>Fecha de corte 
MES (MM)</t>
  </si>
  <si>
    <t>Registro Histórico vigencia AAAA</t>
  </si>
  <si>
    <t xml:space="preserve">Reporte ejecución mensual </t>
  </si>
  <si>
    <t>META</t>
  </si>
  <si>
    <t>Seleccionar: Rezago/Cumplido</t>
  </si>
  <si>
    <t>GESTIÓN DE CONTROL DE CAMBIOS</t>
  </si>
  <si>
    <t>DATOS GENERALES</t>
  </si>
  <si>
    <t>Nombre del Formato</t>
  </si>
  <si>
    <t>Tablero de indicadores del Fondo Adaptación</t>
  </si>
  <si>
    <t>Código y Versión del Formato</t>
  </si>
  <si>
    <t>1-PET-F-04 - Versión 3.0</t>
  </si>
  <si>
    <t>Macroproceso y proceso al que está asociado</t>
  </si>
  <si>
    <t>1 Direccionamiento Estratégico, Planeación Estratégica (PET)</t>
  </si>
  <si>
    <t>Área responsable</t>
  </si>
  <si>
    <t>Oficina Asesora de Planeación y Cumplimiento</t>
  </si>
  <si>
    <t>Versión</t>
  </si>
  <si>
    <t>Fecha de creación/ actualización:</t>
  </si>
  <si>
    <t>Descripción</t>
  </si>
  <si>
    <t>1.0 (Inicial)</t>
  </si>
  <si>
    <t>Creación del Formato Tablero de indicadores del Fondo Adaptación</t>
  </si>
  <si>
    <t>2.0</t>
  </si>
  <si>
    <t>Actualización del Formato Tablero de indicadores del Fondo Adaptación incluye elementos y factores importantes de los indicadores. Incluye indicaciones de para el diligenciamiento.</t>
  </si>
  <si>
    <t>Actualización del Formato "Tablero de indicadores del Fondo Adaptación" incluye elementos y factores importantes de los indicadores. Incluye desagregación geográfica y temática (regionalización), nombre y código de la intervención (proyecto), control de cambios de indicadores, herramienta de seguimiento, periodicidad de la programación para cumplir la meta, y se precisan definiciones en las indicaciones de diligenciamiento, se crean 2 anexos 1) la ficha general de hoja de vida de indicadores 2) la ficha de hoja de vida del indicador formulación y reporte de ejecución indicadores de procesos.</t>
  </si>
  <si>
    <t>BASE HISTÓRICA DE FORMULAS DE CÁLCULO</t>
  </si>
  <si>
    <t>OE 1: Identificar, estructurar y ejecutar proyectos de restauración ecológica y ordenamiento territorial para el aprovechamiento de la diversificación productiva fomentando la economía circular, la conservación de las fuentes hídricas y el manejo adecuado de residuos sólidos que contribuyan a la adaptación al cambio climático en los territorios.
OE 2: Identificar, estructurar y gestionar proyectos que contribuyan a la reducción del riesgo, la adaptación al cambio climático y la recuperación post-desastre.
OE 3: Adoptar e implementar estrategias para la recuperación y fortalecimiento socioeconómico del territorio, de manera que estas, le permitan a la población una adaptación sostenible al cambio climático.
OE 4: Identificar y promover iniciativas locales para la adaptación al cambio climático y la prevención y gestión del riesgo, propiciando la transformación de hábitos y costumbres en la forma de habitar los territorios para: el acceso al agua, al suelo y a la vivienda; a la accesibilidad, la movilidad y la conectividad; y a espacios para la salud, la educación y la cultura; fortaleciendo procesos sociales desde el encuentro y la participación comunitaria, en el marco del derecho a un hábitat digno, fortalecimiento la atención del fenómeno de la niña (2010-2011) en el área de infraestructura, fomentando su integración en el territorio con las nuevas estrategias para la adaptación al cambio climático y la prevención y gestión del riesgo.</t>
  </si>
  <si>
    <t>FURAG (brechas AÑO)</t>
  </si>
  <si>
    <t>Plan de cierre brechas FURAG AÑO</t>
  </si>
  <si>
    <t>1.1 PET Planeación Estratégica</t>
  </si>
  <si>
    <t>1.2 PCC Planeación de las Comuncaciones</t>
  </si>
  <si>
    <t>1.3 GPS Gestión de Política Social</t>
  </si>
  <si>
    <t>1.4 GRM Gestión de relacionamiento</t>
  </si>
  <si>
    <t>2.1 GGC Gobierno de Gestión del Conocimiento</t>
  </si>
  <si>
    <t>2.2 CVC Ciclo de Vida del Conocimiento</t>
  </si>
  <si>
    <t>3.1 DGP Definición y Planeación del Portafolio</t>
  </si>
  <si>
    <t>3.2 MCP Monitoreo y control del portafolio</t>
  </si>
  <si>
    <t>3.3 GFP Gestión financiera del portafolio</t>
  </si>
  <si>
    <t>3.4 GRP Gestión de riesgos del portafolio</t>
  </si>
  <si>
    <t>3.5 GCP Gestión de Comunicaciones e información del portafolio</t>
  </si>
  <si>
    <t>4.1 GPG Gestión de Programas</t>
  </si>
  <si>
    <t>4.2 GPY Gestión de Proyectos</t>
  </si>
  <si>
    <t xml:space="preserve">5.1 PAT Planeación de la Arquitectura de TI </t>
  </si>
  <si>
    <t>5.2 GOS Gestión de Operación y Soporte</t>
  </si>
  <si>
    <t>6.1 GFA Gestión de fases administrativas y desarrollo del talento humano</t>
  </si>
  <si>
    <t>6.2 SST Gestión de Seguridad y Salud en el trabajo</t>
  </si>
  <si>
    <t>7.1 GPP Gestión de presupuesto</t>
  </si>
  <si>
    <t>7.2 GCC Gestión de Contabilidad</t>
  </si>
  <si>
    <t>7.3 GTR Gestión de tesorería</t>
  </si>
  <si>
    <t>7.4 GCS Gestión de Central de Cuentas</t>
  </si>
  <si>
    <t>8.1 PLC Planeación Contractual</t>
  </si>
  <si>
    <t>8.2 GPT Gestión Precontractual</t>
  </si>
  <si>
    <t>8.3 GEC Gestión Ejecución contractual</t>
  </si>
  <si>
    <t>8.4 GPO Gestión Ejecución Post-Contractual</t>
  </si>
  <si>
    <t>9.1 GDM Gestión documental</t>
  </si>
  <si>
    <t>9.2 SGR Gestión Administrativa</t>
  </si>
  <si>
    <t>9.3 GRC Gestión de Relacionamiento con el Ciudadano</t>
  </si>
  <si>
    <t>10.1 DJC Defensa Judicial</t>
  </si>
  <si>
    <t>10.2 CCA Cobro coactivo</t>
  </si>
  <si>
    <t>10.3 SYC Sentencias y conciliaciones</t>
  </si>
  <si>
    <t>10.4 CDP Control Disciplinario</t>
  </si>
  <si>
    <t xml:space="preserve">11.1 GCE Gestión de  comunicaciones externas </t>
  </si>
  <si>
    <t>11.2 GCI Gestión de  comunicaciones internas e imagen corporativa</t>
  </si>
  <si>
    <t>12.1 AUI Monitoreo y Evaluación Independiente a la Gestión Institucional</t>
  </si>
  <si>
    <r>
      <t xml:space="preserve">R-3, </t>
    </r>
    <r>
      <rPr>
        <sz val="8"/>
        <color rgb="FFFF0000"/>
        <rFont val="Arial"/>
        <family val="2"/>
      </rPr>
      <t>R-6, R-7, R-8</t>
    </r>
    <r>
      <rPr>
        <sz val="8"/>
        <color theme="1"/>
        <rFont val="Arial"/>
        <family val="2"/>
      </rPr>
      <t>,</t>
    </r>
    <r>
      <rPr>
        <b/>
        <sz val="8"/>
        <color theme="1"/>
        <rFont val="Arial"/>
        <family val="2"/>
      </rPr>
      <t xml:space="preserve"> R-14</t>
    </r>
    <r>
      <rPr>
        <sz val="8"/>
        <color theme="1"/>
        <rFont val="Arial"/>
        <family val="2"/>
      </rPr>
      <t xml:space="preserve">, R-71, R-72, R-78, R-79, R-80, R-81, </t>
    </r>
    <r>
      <rPr>
        <sz val="8"/>
        <color rgb="FFFF0000"/>
        <rFont val="Arial"/>
        <family val="2"/>
      </rPr>
      <t>R-85</t>
    </r>
  </si>
  <si>
    <t>R-3 Posibilidad de afectación económica y reputacional por una estructuración inadecuada del portafolio debido a la falta de aplicación de buenas prácticas de gestión de proyectos
R-6 Posibilidad de recibir o solicitar cualquier dadiva o beneficio a nombre propio o de terceros por uso indebido del poder por parte del interventor/supervisor en modificar indebidamente el contrato para favorecimiento de un tercero
R-7 Posibilidad de recibir o solicitar cualquier dadiva o beneficio a nombre propio o de terceros por el direccionamiento indebido de procesos contractuales por parte de funcionarios en la elaboración de pliegos y revisión de propuestas para favorecimiento de un tercero
R-8 Posibilidad de recibir o solicitar cualquier dadiva o beneficio a nombre propio o de terceros por filtración indebida de estudios previos y/o pliegos por parte de estructuradores de contratos para el favorecimiento de un tercero debido a presiones externas
R-14 Posibilidad de afectación económica y reputacional por celebración indebida de contratos por no cumplir con los requisitos establecidos por el régimen actual de contratación
R-71 Posibilidad de afectación económica y reputacional por no gestionar trámites administrativos de incumplimiento y/o reclamaciones ante compañías de seguros o iniciarlos por fuera del tiempo legal establecido para el efecto debido a falta de seguimiento y monitoreo de los contratos por los supervisores o interventores designados.
R-72 Posibilidad de afectación económica y reputacional por pérdida de competencia para liquidar contratos y convenios debido a falta de seguimiento en la gestión contractual
R-78 Posibilidad de afectación reputacional por deficiencia en la estructuración de estudios previos debido a la falta de planeación y coordinación entre las áreas que intervienen en el proceso contractual
R-79 Posibilidad de afectación económica y reputacional por dificultades en la ejecución del plan de adquisiciones debido a una débil planeación contractual
R-80 Posibilidad de afectación económica y reputacional por una inadecuada supervisión de contratos y/o convenios debido al desconocimiento de la documentación asociada a la actividad de supervisión.
R-81 Posibilidad de efecto dañoso sobre recursos públicos por sobrecostos en contratos de la entidad debido a la contratación de bienes y servicios fuera de los requerimientos normativos 
R-85 Posibilidad de afectación económica y reputacional para enditad por ser utilizada de manera directa o indirecta como instrumento para lavado de activos, financiación del terrorismo y proliferación de armas de destrucción masiva debido a la necesidad de contratar a terceros para el cumplimiento de los objetivos de la entidad</t>
  </si>
  <si>
    <t>Riesgo asociado al Macroproceso</t>
  </si>
  <si>
    <t>NARIÑO</t>
  </si>
  <si>
    <t>SAN LORENZO</t>
  </si>
  <si>
    <t>VALLE DEL CAUCA</t>
  </si>
  <si>
    <t>VARIOS</t>
  </si>
  <si>
    <t>BOYACÁ</t>
  </si>
  <si>
    <t>PISBA</t>
  </si>
  <si>
    <t>CAUCA</t>
  </si>
  <si>
    <t>POPAYÁN</t>
  </si>
  <si>
    <t>ALBÁN</t>
  </si>
  <si>
    <t>MAGDALENA</t>
  </si>
  <si>
    <t>LA GUAJIRA</t>
  </si>
  <si>
    <t>URIBIA</t>
  </si>
  <si>
    <t>BOLÍVAR</t>
  </si>
  <si>
    <t>SANTANDER</t>
  </si>
  <si>
    <t>SUCRE</t>
  </si>
  <si>
    <t>SAN BENITO ABAD</t>
  </si>
  <si>
    <t>ACHÍ</t>
  </si>
  <si>
    <t xml:space="preserve">Bolívar </t>
  </si>
  <si>
    <t>Magangué, Talaigua Nuevo, Mompós, Cicuco</t>
  </si>
  <si>
    <t>Transversal</t>
  </si>
  <si>
    <t>Norte de Santander</t>
  </si>
  <si>
    <t>Gramalote</t>
  </si>
  <si>
    <t>CUNDINAMARCA</t>
  </si>
  <si>
    <t>ÚTICA</t>
  </si>
  <si>
    <t>MAGÜÍ</t>
  </si>
  <si>
    <t>EL BANCO</t>
  </si>
  <si>
    <t>SANTIAGO DE CALI</t>
  </si>
  <si>
    <t>TRANSVERSAL</t>
  </si>
  <si>
    <t>Bolívar, Córdoba, Sucre y Antioquia</t>
  </si>
  <si>
    <t>Achí, San Jacinto del Cauca, Magangué, Sucre, San Marcos, San Benito Abad, Majagual, Guaranda, Caimito, Ayapel, Nechí.</t>
  </si>
  <si>
    <t>San Jacinto del Cauca, Guaranda, Ayapel y Nechí.</t>
  </si>
  <si>
    <t>Sucre</t>
  </si>
  <si>
    <t>Garanda, Majagual y Sucre</t>
  </si>
  <si>
    <t>BOLIVAR</t>
  </si>
  <si>
    <t>MAGANGUE</t>
  </si>
  <si>
    <t>SAN MARCOS</t>
  </si>
  <si>
    <t>Magangué</t>
  </si>
  <si>
    <t>San Marcos</t>
  </si>
  <si>
    <t xml:space="preserve">187-1239-Directas Nariño - San Lorenzo </t>
  </si>
  <si>
    <t>187-1239-Directas Valle del Cauca</t>
  </si>
  <si>
    <t xml:space="preserve">187-1239-Directas Boyacá - Pisba </t>
  </si>
  <si>
    <t>187-1243-Directas Popayán</t>
  </si>
  <si>
    <t xml:space="preserve"> 8-187-1-1265-DIRECTAS NARIÑO, ALBÁN</t>
  </si>
  <si>
    <t>187-1132-Reubicacion Sucre Mojana Zona 1 - SAN BENITO ABAD-V2</t>
  </si>
  <si>
    <t>187-1139-Directas Achi-V2</t>
  </si>
  <si>
    <t>187-1275-DIRECTAS LA GUAJIRA-URIBIA-V2</t>
  </si>
  <si>
    <t>INTERVENCION DIRECTA - RS SUCRE Y MOJANA ZONA1 - CESAR BARRERA</t>
  </si>
  <si>
    <t>INTERVENCION DIRECTA - MUNICIPIO DE ACHI- C NUEVO ACHI</t>
  </si>
  <si>
    <t>147-0001- Reactivar Yati- Inclusión productiva Yati- Bodega</t>
  </si>
  <si>
    <t xml:space="preserve">169 Alianzas Productivas </t>
  </si>
  <si>
    <t>176 Oportunidades Rurales</t>
  </si>
  <si>
    <t>001-0011 Gramalote Vivienda</t>
  </si>
  <si>
    <t>CENTRO DE SALUD DE UTICA</t>
  </si>
  <si>
    <t xml:space="preserve">CENTRO DE SALUD SAUL QUIÑONES ESE </t>
  </si>
  <si>
    <t>SEDE COL COMUNAL AGROPECUARIO</t>
  </si>
  <si>
    <t>457-0004- Reducción de la vulnerabilidad social frente a la amenaza por inundación- social (Municipio)</t>
  </si>
  <si>
    <t>457-0003- Componente reducción de la vulnerabilidad física frente a la amenaza por inundación- oferta de vivienda (COMFANDI- Municipio)</t>
  </si>
  <si>
    <t>457-0001- Jarillón de Cali</t>
  </si>
  <si>
    <t>457-0002- Reducción de la vulnerabilidad de la infraestructura indispensable frente a la amenaza por inundación y reducción de la amenaza de inundación por deficiencias en el sistema de drenaje pluvial oriental (EMCALI)</t>
  </si>
  <si>
    <t>Obras preventivas-Gestión predial inhouse</t>
  </si>
  <si>
    <t>Canal del Dique-Obras preventivas-Centro poblado Gambote - Implementación de acuerdos</t>
  </si>
  <si>
    <t xml:space="preserve">165 - Intervenciones estructurales de reducción de riesgos </t>
  </si>
  <si>
    <t>174-Recuperación ambiental, rehabilitación y protección de áreas de regulación y recarga hídrica prioritarias para prevenir y mitigar inundaciones, deslizamientos y avalanchas</t>
  </si>
  <si>
    <t>Construir y/o reconstruir la infraestructura de los sectores y los servicios requeridos para las poblaciones afectadas por el fenómeno de la Niña 2010-2011</t>
  </si>
  <si>
    <t>165 - Proyectos económicos, sociales y culturales</t>
  </si>
  <si>
    <t>165-Intervenciones Estructurales para la reducción del riesgo</t>
  </si>
  <si>
    <t>165 - Adaptación y Soluciones habitacionales con enfoque de género</t>
  </si>
  <si>
    <t>165 - Estrategia Gestión del Conocimiento (plataforma de modelación)</t>
  </si>
  <si>
    <t>165 - Rehabilitación Ecológica</t>
  </si>
  <si>
    <t xml:space="preserve">Paisajismo y Rehabilitación Ecológica San Marcos y Magangué </t>
  </si>
  <si>
    <t>8-187-1265</t>
  </si>
  <si>
    <t>8-187-1-1132</t>
  </si>
  <si>
    <t>8-187-1-1139</t>
  </si>
  <si>
    <t>8-187-1-1275</t>
  </si>
  <si>
    <t>8-187-1-1239</t>
  </si>
  <si>
    <t>8-187-1-1265</t>
  </si>
  <si>
    <t>11-147-1-0001</t>
  </si>
  <si>
    <t>4-001-1-0011</t>
  </si>
  <si>
    <t>6-826-1-0044</t>
  </si>
  <si>
    <t>6-826-1-0055</t>
  </si>
  <si>
    <t>2-004-1-0660</t>
  </si>
  <si>
    <t>4-457-1-0004</t>
  </si>
  <si>
    <t>4-457-1-0003</t>
  </si>
  <si>
    <t>4-457-1-0001</t>
  </si>
  <si>
    <t>4-457-1-0002</t>
  </si>
  <si>
    <t>4-007-1-0023</t>
  </si>
  <si>
    <t>4-007-1-0010</t>
  </si>
  <si>
    <t>3-174-1-0001</t>
  </si>
  <si>
    <t>4-183-1-0001 /
4-183-1-0004</t>
  </si>
  <si>
    <t>12-165-1-0003</t>
  </si>
  <si>
    <t>12-165-1-0001</t>
  </si>
  <si>
    <t>12-165-1-0006</t>
  </si>
  <si>
    <t>12-165-1-0004</t>
  </si>
  <si>
    <t>12-165-1-0002</t>
  </si>
  <si>
    <t>12-165-1-0011</t>
  </si>
  <si>
    <t>4-165-1-0010</t>
  </si>
  <si>
    <t>Implementar estrategias para el fortalecimiento de la gestión social y comunitaria en el territorio</t>
  </si>
  <si>
    <t>Implementar las medidas estructurales y no estructurales para la recuperación de las dinámicas hídricas naturales de la región de La Mojana.</t>
  </si>
  <si>
    <t>Soluciones de Vivienda Contratadas</t>
  </si>
  <si>
    <t>Viviendas contratadas</t>
  </si>
  <si>
    <t>PSA</t>
  </si>
  <si>
    <t>Soluciones de Vivienda Terminadas</t>
  </si>
  <si>
    <t>Viviendas Terminadas</t>
  </si>
  <si>
    <t>Corresponde a la cantidad de viviendas terminadas en el municipio de VARIOS</t>
  </si>
  <si>
    <t>Corresponde a la cantidad de viviendas terminadas en el municipio de PISBA</t>
  </si>
  <si>
    <t>Corresponde a la cantidad de viviendas terminadas en el municipio de POPAYÁN</t>
  </si>
  <si>
    <t>Corresponde a la cantidad de viviendas terminadas en el municipio de URIBIA</t>
  </si>
  <si>
    <t>Corresponde a la cantidad de viviendas terminadas en el municipio de SAN BENITO ABAD</t>
  </si>
  <si>
    <t>Corresponde a la cantidad de viviendas terminadas en el municipio de ACHÍ</t>
  </si>
  <si>
    <t>Soluciones de Vivienda Entregadas</t>
  </si>
  <si>
    <t>Viviendas Entregadas</t>
  </si>
  <si>
    <t>Corresponde a la cantidad de viviendas entregadas en el municipio de VARIOS</t>
  </si>
  <si>
    <t>Corresponde a la cantidad de viviendas entregadas en el municipio de PISBA</t>
  </si>
  <si>
    <t>Corresponde a la cantidad de viviendas entregadas en el municipio de POPAYÁN</t>
  </si>
  <si>
    <t>Corresponde a la cantidad de viviendas entregadas en el municipio de ALBÁN</t>
  </si>
  <si>
    <t>Corresponde a la cantidad de viviendas entregadas en el municipio de URIBIA</t>
  </si>
  <si>
    <t>Corresponde a la cantidad de viviendas entregadas en el municipio de SAN BENITO ABAD</t>
  </si>
  <si>
    <t>Corresponde a la cantidad de viviendas entregadas en el municipio de ACHÍ</t>
  </si>
  <si>
    <t xml:space="preserve">(Número de etapas completadas / Número de etapas totales ) x 100 </t>
  </si>
  <si>
    <t>Número de etapas completadas</t>
  </si>
  <si>
    <t xml:space="preserve"> Número de etapas totales </t>
  </si>
  <si>
    <t xml:space="preserve">Porcentaje de avance de la contratación del proyecto. </t>
  </si>
  <si>
    <t xml:space="preserve">Avance del cronograma publicado en SECOP II de la convocatoria </t>
  </si>
  <si>
    <t>Cronograma publicado en SECOP II de la convocatoria</t>
  </si>
  <si>
    <t xml:space="preserve">Porcentaje de beneficiarios - asociaciones atendidas </t>
  </si>
  <si>
    <t>(Número de beneficiarios -Asociaciones atendidas / Número de beneficiarios - asociaciones identificadas) x 100</t>
  </si>
  <si>
    <t>Número de beneficiarios -Asociaciones atendidas</t>
  </si>
  <si>
    <t>Número de beneficiarios - asociaciones identificadas</t>
  </si>
  <si>
    <t>Informes de supervisión y/o interventoría aprobado</t>
  </si>
  <si>
    <t xml:space="preserve">Proyecto de Factibilidad </t>
  </si>
  <si>
    <t xml:space="preserve">Reporte integral del cierre de la Postulación Alianzas Productivas entregado a la Subgerencia de Estructuración. </t>
  </si>
  <si>
    <t xml:space="preserve">Avance de los reportes de los
cierres técnico, ambiental, social, administrativo financiero y jurídico de la Postulación Alianzas Productivas </t>
  </si>
  <si>
    <t xml:space="preserve">(Número de componentes completados / Número de componentes totales ) x 100 </t>
  </si>
  <si>
    <t>Número de componentes completados</t>
  </si>
  <si>
    <t xml:space="preserve"> Número de componentes totales </t>
  </si>
  <si>
    <t xml:space="preserve">Reporte de avance </t>
  </si>
  <si>
    <t>Manual para cierre y/o Informe
de avances de Postulaciones del
Fondo Adaptación</t>
  </si>
  <si>
    <t xml:space="preserve">Reporte integral del cierre de Postulación Oportunidades Rurales entregado a la Subgerencia de Estructuración. </t>
  </si>
  <si>
    <t xml:space="preserve">Avance de los reportes de los
cierres técnico, ambiental, social, administrativo financiero y jurídico de la Postulación Oportunidades Rurales Cerrado </t>
  </si>
  <si>
    <t>Viviendas municipio Gramalote, entregadas.</t>
  </si>
  <si>
    <t>Corresponde al número de viviendas terminadas y entregadas en el municipio de Gramalote, en el marco del Plan de Reasentamiento.</t>
  </si>
  <si>
    <t>Número de viviendas entregadas</t>
  </si>
  <si>
    <t>https://drive.google.com/drive/folders/1pSViMFz-CKUt6uSXTkYCTOS7GpY4yvvb?usp=sharing</t>
  </si>
  <si>
    <t>Unidades Básicas de Vivienda Entregadas.</t>
  </si>
  <si>
    <t>Corresponde al número de unidades básicas de viviendas contratadas, terminadas y entregadas en el municipio de Gramalote, en el marco del Plan de Reasentamiento.</t>
  </si>
  <si>
    <t>Número de Unidades Básicas de Vivienda entregadas</t>
  </si>
  <si>
    <t>Obra menor y de drenaje entregada.</t>
  </si>
  <si>
    <t>Corresponde a la contratación, terminación y entrega de una obra menor (placa huella) y su drenaje entre la cabecera municipal y el nuevo estadio municipal del municipio de Gramalote, de conformidad con el Plan de Reasentamiento de la población.</t>
  </si>
  <si>
    <t>Porcentaje de Obra menor y de drenaje recibida a satisfacción por la interventoría</t>
  </si>
  <si>
    <t>Avance de obra (avalada por la interventoría)</t>
  </si>
  <si>
    <t>Avance de obra (programada)</t>
  </si>
  <si>
    <t>https://drive.google.com/drive/folders/1zfi2i-Jb2wt7C7aqaJpuwA9QsvaKQqUQ?usp=drive_link</t>
  </si>
  <si>
    <t>Obras de infraestructura de IPS terminadas</t>
  </si>
  <si>
    <t>Terminar obras de infraestructura de IPS</t>
  </si>
  <si>
    <t>Número obras de infraestructura de IPS terminadas</t>
  </si>
  <si>
    <t>Obras de infraestructura y dotación de IPS, dotadas entregadas</t>
  </si>
  <si>
    <t>Entregar obras de infraestructura y dotación de IPS</t>
  </si>
  <si>
    <t>Número de obras de infraestructura y dotación de IPS entregadas</t>
  </si>
  <si>
    <t>Número obras de infraestructura de IPS entregadas</t>
  </si>
  <si>
    <t>na</t>
  </si>
  <si>
    <t>SIFA o PMI</t>
  </si>
  <si>
    <t>Numero de subcuentas radicadas para pago</t>
  </si>
  <si>
    <t>Sumatoria de subcuentas radicadas para pago</t>
  </si>
  <si>
    <t>No. Subcuentas radicadas</t>
  </si>
  <si>
    <t xml:space="preserve">Numero de subcuentas entregadas y pagadas </t>
  </si>
  <si>
    <t>Sumatoria de subcuentas entregadas y pagadas</t>
  </si>
  <si>
    <t>No. Subcuentas entregadas y pagadas</t>
  </si>
  <si>
    <t>Número de Soluciones de vivienda contratadas</t>
  </si>
  <si>
    <t>No. Soluciones de vivienda contratadas</t>
  </si>
  <si>
    <t>kilómetros de Jarillón finalizado el reforzamiento</t>
  </si>
  <si>
    <t>kilómetros de Jarillón contratado</t>
  </si>
  <si>
    <t>kilómetros de Jarillón terminado</t>
  </si>
  <si>
    <t xml:space="preserve">kilómetros de Jarillón reforzado y entregado  </t>
  </si>
  <si>
    <t>kilómetros de Jarillón entregado</t>
  </si>
  <si>
    <t>Acta de entrega a Emcali</t>
  </si>
  <si>
    <t>Infraestructura Vital y Sistema de Drenaje</t>
  </si>
  <si>
    <t>Infraestructura Vital y Sistema de Drenaje, entregada</t>
  </si>
  <si>
    <t>Avance porcentual en la gestión predial (Número de predios pagados)</t>
  </si>
  <si>
    <t>Registro de avance del cronograma establecido en la gestión predial</t>
  </si>
  <si>
    <t>Implementación de Acuerdos con la comunidad de Gambote</t>
  </si>
  <si>
    <t>Avance porcentual en la implementación de acuerdos con la comunidad de Gambote</t>
  </si>
  <si>
    <t>Rutas Metodológicas 
para la consulta previa 
protocolizada</t>
  </si>
  <si>
    <t xml:space="preserve">Muestra el avance de obra físico de las Intervenciones para la 
reducción del riesgo 
de inundación ejecutadas en el municipio de Magangué Bolívar en porcentaje
</t>
  </si>
  <si>
    <t>Mide el avance de obra física ejecutada del proyecto mensualmente</t>
  </si>
  <si>
    <t>Porcentaje de avance físico mensual</t>
  </si>
  <si>
    <t>Rehabilitación 
Ecológica, contratada</t>
  </si>
  <si>
    <t>Estrategia_rehabilitación_ecológica_ejecutada</t>
  </si>
  <si>
    <t>Mide el porcentaje de avance integral del desarrollo de la estrategia de rehabilitación ecológica participativa contratación - aprestamiento e implementación</t>
  </si>
  <si>
    <t>Unidad</t>
  </si>
  <si>
    <t>Informes de Supervisión -Pagos efectuados</t>
  </si>
  <si>
    <t>Postulaciones efectivamente cerradas en un periodo determinado</t>
  </si>
  <si>
    <t>Sumatoria del número de postulaciones cerradas</t>
  </si>
  <si>
    <t>postulaciones cerradas</t>
  </si>
  <si>
    <t>Acto administrativo suscrito por Gerencia Fondo Adaptación</t>
  </si>
  <si>
    <t>Porcentaje de avance que refleja el resultado de la construcción del documento indicativo y de Plan de Acción para el Desarrollo Socioeconómico para la región de la Mojana.</t>
  </si>
  <si>
    <t>(Número de componentes completados en la elaboración de la Estrategia / Número total de componentes de la estrategia) x 100</t>
  </si>
  <si>
    <t>Número de componentes completados en la elaboración de la Estrategia</t>
  </si>
  <si>
    <t>Número total de componentes de la estrategia</t>
  </si>
  <si>
    <t>Plan de trabajo para la estrategia</t>
  </si>
  <si>
    <t xml:space="preserve">Porcentaje de avance de proceso desde su creación hasta su registro ante la entidad competente. </t>
  </si>
  <si>
    <t>(Número de etapas completadas / Número de etapas totales) x 100</t>
  </si>
  <si>
    <t>Número de etapas totales</t>
  </si>
  <si>
    <t>Plan de trabajo para la conformación de la organización regional</t>
  </si>
  <si>
    <t xml:space="preserve">Número de plantas de arroz construidas </t>
  </si>
  <si>
    <t>Estudio de factibilidad de las acciones de la cadena productiva del arroz</t>
  </si>
  <si>
    <t xml:space="preserve">Proyecto de Desarrollo Socioeconómico de la Pesca para la Mojana contratado </t>
  </si>
  <si>
    <t>Proyecto en prefactibilidad, con Documento Técnico de Soporte (DTS) y estudios conforme a la metodología MGA del DNP, para la recuperación de las dinámicas hídricas del Cauca</t>
  </si>
  <si>
    <t>Número de proyectos en prefactibilidad, con DTS y estudios en metodología MGA del DNP, entregados y viabilizado, para la recuperación de las dinámicas hídricas del Cauca</t>
  </si>
  <si>
    <t>Número de proyecto en prefactibilidad</t>
  </si>
  <si>
    <t>Número de proyectos de prefactibilidad programados.</t>
  </si>
  <si>
    <t>MGA</t>
  </si>
  <si>
    <t>Estudios y diseños de factibilidad de medidas de recuperación hídrica del río Cauca en la región de La Mojana – Terminado</t>
  </si>
  <si>
    <t>Número de proyectos en factibilidad, con DTS y estudios en metodología MGA del DNP, entregados y viabilizado, para la recuperación de las dinámicas hídricas del Cauca</t>
  </si>
  <si>
    <t>Número de proyecto en factibilidad</t>
  </si>
  <si>
    <t>Número de proyectos de factibilidad programados.</t>
  </si>
  <si>
    <t>Diseños definitivos de medidas de recuperación hídrica del río Cauca en la región de La Mojana (sectores funcionales 2, 3, 4 y 5)– Contratado</t>
  </si>
  <si>
    <t>Contratación de la elaboración de los diseños definitivos de las medidas de recuperación hídrica del río Cauca en la región de La Mojana, incluyendo consultoría y su interventoría</t>
  </si>
  <si>
    <t>Número de contratos suscritos para realizar los diseños definitivos de las medidas de recuperación hídrica del río Cauca en la región de La Mojana.</t>
  </si>
  <si>
    <t>Número de Contratos</t>
  </si>
  <si>
    <t>Número de Contratos programado</t>
  </si>
  <si>
    <t>SECOP - Presupuesto - ET Dinámicas Hídricas -</t>
  </si>
  <si>
    <t>Diseños definitivos de medidas de recuperación hídrica del río Cauca en la región de La Mojana –Terminado</t>
  </si>
  <si>
    <t>Ejecución y terminación  de la elaboración de los diseños definitivos de las medidas de recuperación hídrica del río Cauca en la región de La Mojana, incluyendo consultoría y su interventoría</t>
  </si>
  <si>
    <t>Número de diseños de las medidas de recuperación hídrica del río Cauca en la región de La Mojana, definitivos terminados.</t>
  </si>
  <si>
    <t>Número de diseños definitivos terminados</t>
  </si>
  <si>
    <t>Número de diseños definitivos programados</t>
  </si>
  <si>
    <t>Implementación (ejecución e interventoría) de medidas de recuperación hídrica del río Cauca en la región de La Mojana – Contratado</t>
  </si>
  <si>
    <t>Número de contratos suscritos para implementar (ejecución e interventoría) las medidas de recuperación hídrica del río Cauca en la región de La Mojana.</t>
  </si>
  <si>
    <t>Número de contrato programados</t>
  </si>
  <si>
    <t>SECOP</t>
  </si>
  <si>
    <t>Implementación (ejecución e interventoría) de medidas de recuperación hídrica del río Cauca en la región de La Mojana – Terminado</t>
  </si>
  <si>
    <t xml:space="preserve"> Ejecución y terminación de la implementación de las medidas de recuperación hídrica del río Cauca en la región de La Mojana, comprendiendo la ejecución de obras/intervenciones y su interventoría</t>
  </si>
  <si>
    <t xml:space="preserve">Implementación de las medidas de recuperación hídrica del río Cauca en la región de La Mojana terminada </t>
  </si>
  <si>
    <t>Número de medidas implementadas</t>
  </si>
  <si>
    <t>Número de medidas programada</t>
  </si>
  <si>
    <t>Implementación (ejecución e interventoría) de medidas de recuperación hídrica del río Cauca en la región de La Mojana –Entregado</t>
  </si>
  <si>
    <t xml:space="preserve">Entrega de la implementación de las medidas de recuperación hídrica del río Cauca en la región de La Mojana, </t>
  </si>
  <si>
    <t>Implementación de las medidas de recuperación hídrica del río Cauca en la región de La Mojana Entregada</t>
  </si>
  <si>
    <t xml:space="preserve">Número </t>
  </si>
  <si>
    <t>Proyecto en prefactibilidad, con documento técnico de soporte y estudios conforme a la metodología MGA del DNP, para el control del ingreso del río Cauca por el rompedero Caraegato, que habilite la contratación de las fases de factibilidad e implementación de medidas.</t>
  </si>
  <si>
    <t>Número de proyectos en prefactibilidad, con DTS y estudios en metodología MGA del DNP, entregados y viabilizado para el control del ingreso del río Cauca por el rompedero Caraegato.</t>
  </si>
  <si>
    <t>Contratación suscrita y en ejecución para elaborar los diseños constructivos de las medidas de control del ingreso del río Cauca por el rompedero Caraegato en la región de La Mojana, incluyendo consultoría y su interventoría.</t>
  </si>
  <si>
    <t>Número de contratos suscritos y en ejecución para elaborar los diseños constructivos de las medidas de control del ingreso del río Cauca por el rompedero Caraegato en la región de La Mojana (consultoría e interventoría).</t>
  </si>
  <si>
    <t xml:space="preserve">Ejecución y terminación de los Diseños constructivos  para el control del ingreso del Rio Cauca por el rompedero Caraegato región de La Mojana </t>
  </si>
  <si>
    <t>Número de Diseños constructivos  para el control del ingreso del Rio Cauca por el rompedero Caraegato región de La Mojana - Terminado</t>
  </si>
  <si>
    <t>Número de diseños constructivos terminados</t>
  </si>
  <si>
    <t>Contratación suscrita  para la implementación de medidas de control del ingreso del río Cauca por el rompedero Caraegato en la región de La Mojana, incluyendo la ejecución de las intervenciones y su interventoría.</t>
  </si>
  <si>
    <t>Número de contratos suscritos y en ejecución para implementar (ejecución e interventoría) las medidas de control del ingreso del río Cauca por el rompedero Caraegato en la región de La Mojana.</t>
  </si>
  <si>
    <t>Mide el volumen (m³) de sedimentos no categorizados como residuos peligrosos removidos, tratados y dispuestos en el marco del piloto en el caño Tomalá, como referencia técnica para la rehabilitación de caños en La Mojana.</t>
  </si>
  <si>
    <t>Cumplimiento de volumen tratado (m3) = (900 m3 / m3 de sedimento removido, tratado​ y dispuesto)</t>
  </si>
  <si>
    <t>m³ de sedimento removido, tratado y dispuesto: volumen total (m³) de sedimento no peligroso que cuenta con soporte de remoción + tratamiento + disposición y validación técnica del piloto.</t>
  </si>
  <si>
    <t>900 m³ (meta): volumen objetivo de sedimento a tratar en el piloto (hasta 900 m³), definido como meta física del indicador.</t>
  </si>
  <si>
    <t>Informes técnicos del piloto; bitácoras/planillas de operación (volúmenes por jornada/frente); levantamientos topobatimétricos o cubicaciones; actas de medición; soportes de transporte y disposición (manifiestos/tiquetes/certificados cuando aplique); informes de interventoría/supervisión y acta de validación/recibo.</t>
  </si>
  <si>
    <t>Documento técnico del piloto (DTS/MGA/plan de trabajo) donde se fija la meta de 900 m³; acta de aprobación del alcance y metas del piloto.</t>
  </si>
  <si>
    <t>Evalúa la ejecución efectiva del plan de muestreo y modelación ambiental mediante la relación entre las mediciones de calidad del agua y del suelo programadas y aquellas realizadas, validadas y reportadas, incluyendo productos técnicos asociados como informes semestrales, modelos, zonificación y reportes de campo y laboratorio.</t>
  </si>
  <si>
    <t>Cumplimiento del número de mediciones de calidad (%) = (N° mediciones realizadas, validadas y reportadas / N° mediciones programadas​) × 100</t>
  </si>
  <si>
    <t>Número de mediciones realizadas, validadas  y reportadas de calidad de agua y/o suelo</t>
  </si>
  <si>
    <t>Número de mediciones programadas de calidad de agua y/o suelo</t>
  </si>
  <si>
    <t>Informe técnico consolidado por campaña, respaldado por informes de campo, registros de muestreo trazables y validados, y reportes analíticos y certificados de laboratorio, conforme a los protocolos y estándares definidos en el plan de monitoreo.</t>
  </si>
  <si>
    <t>Plan de muestreo y monitoreo aprobado por FA</t>
  </si>
  <si>
    <t>Bienes Público  Populares_ Terminados</t>
  </si>
  <si>
    <t>Terminación de la construcción de los bienes publico populares</t>
  </si>
  <si>
    <t>Número de bienes publico populares terminados</t>
  </si>
  <si>
    <t>Actividades orientadas al mejoramiento de infraestructura resiliente de los “Senderos de Adaptación y Paz"
Terminadas</t>
  </si>
  <si>
    <t>Actividades para el mejoramiento de infraestructura resiliente de los “Senderos de Adaptación y Paz”
Entregadas</t>
  </si>
  <si>
    <t>Plataforma de integración y modelación en funcionamiento</t>
  </si>
  <si>
    <t>No. De Plataformas de modelación en funcionamiento</t>
  </si>
  <si>
    <t>Rehabilitación ecológica en el Complejo Cenagoso de La Mojana – Contratada</t>
  </si>
  <si>
    <t>Mide la cantidad  de (ha) del Complejo Cenagoso de La Mojana incluida en contratos suscritos y en ejecución para la implementación de medidas de rehabilitación ecológica</t>
  </si>
  <si>
    <t>Hectáreas (ha) de rehabilitación ecológica contratadas en el Complejo Cenagoso de La Mojana.</t>
  </si>
  <si>
    <t>Hectáreas contratadas para rehabilitación ecológica (ha)</t>
  </si>
  <si>
    <t>SECOP - Presupuesto - ET Dinámicas Hídricas - Medio Ambiente</t>
  </si>
  <si>
    <t>Rehabilitación ecológica en el Complejo Cenagoso de La Mojana – Implementada</t>
  </si>
  <si>
    <t>Mide la superficie total (ha) del Complejo Cenagoso de La Mojana que ha sido rehabilitada ecológicamente</t>
  </si>
  <si>
    <t>No. Hectáreas rehabilitadas ecológicamente en el Complejo Cenagoso de La Mojana (ha).</t>
  </si>
  <si>
    <t>No. total de hectáreas objetivo (meta) de rehabilitación ecológica en el Complejo Cenagoso de La Mojana (ha).</t>
  </si>
  <si>
    <t>Ficha MGA del proyecto (metas físicas), Documento Técnico de Soporte (DTS) y/o documento de formulación–factibilidad aprobado donde se fija la meta en ha; instrumentos de planeación adoptados por la entidad (POAI/Plan de inversión/Plan de Acción Integral, si allí se consigna la meta)</t>
  </si>
  <si>
    <t>Obras de Paisajismo Implementadas _Contratadas</t>
  </si>
  <si>
    <t>Contratación Obras de Paisajismos</t>
  </si>
  <si>
    <t>SECOP 2</t>
  </si>
  <si>
    <t xml:space="preserve">Intervenciones para la 
reducción del riesgo 
de inundación implementadas
Magangué – Bolívar 
</t>
  </si>
  <si>
    <t>Uno, que representa el 100% de las actividades programadas</t>
  </si>
  <si>
    <t>Reporte de ejecución PSA variable-Cronograma de ejecución</t>
  </si>
  <si>
    <t xml:space="preserve">Intervenciones para la 
reducción del riesgo 
de inundación implementadas
San Marcos – Sucre 
</t>
  </si>
  <si>
    <t xml:space="preserve">Muestra el avance de las Intervenciones para la 
reducción del riesgo 
de inundación ejecutadas en el municipio de San Marcos_Sucre en porcentaje
</t>
  </si>
  <si>
    <t>Porcentaje de avance físico mensual}</t>
  </si>
  <si>
    <t xml:space="preserve">Obras de Optimización para el Saneamiento Básico_Iniciadas </t>
  </si>
  <si>
    <t>Numero de municipios con  Obras de Optimización para el Saneamiento Básico iniciadas</t>
  </si>
  <si>
    <t>Mide  municipios intervenciones de Saneamiento básicos iniciadas</t>
  </si>
  <si>
    <t xml:space="preserve">Porcentual </t>
  </si>
  <si>
    <t>Contrato debidamente firmado por las dos partes.</t>
  </si>
  <si>
    <t>Acta de habitabilidad</t>
  </si>
  <si>
    <t>Acta de entrega suscrita</t>
  </si>
  <si>
    <t>Contrato firmado por ambas partes</t>
  </si>
  <si>
    <t xml:space="preserve">Actas de entrega </t>
  </si>
  <si>
    <t xml:space="preserve">Radicado con anexos </t>
  </si>
  <si>
    <t>Acta de Entrega de una solución de vivienda en el casco urbano del municipio de Gramalote.</t>
  </si>
  <si>
    <t>Actas de Entrega de unidades básicas de vivienda en los lotes de propietarios no habitantes. entregadas en el nuevo casco urbano del municipio de Gramalote.</t>
  </si>
  <si>
    <t>Actas de avance de obra avaladas por la interventoría</t>
  </si>
  <si>
    <t>Acta de Entrega al Beneficiario</t>
  </si>
  <si>
    <t>Acta de Recibo de la Interventoría</t>
  </si>
  <si>
    <t>Informe de Subcuentas Radicadas</t>
  </si>
  <si>
    <t>Informe de Subcuentas entregadas, actas de entrega y Ordenes de Pago</t>
  </si>
  <si>
    <t>Contrato promesa de compraventa</t>
  </si>
  <si>
    <t>Informe de Interventoría</t>
  </si>
  <si>
    <t>Soporte de pagos de predios</t>
  </si>
  <si>
    <t>Informe de avance supervisión y actualización del cronograma PSA</t>
  </si>
  <si>
    <t>Documento de la estrategia de desarrollo socioeconómico aprobado</t>
  </si>
  <si>
    <t>Certificado de existencia y representación legal expedido por la entidad competente</t>
  </si>
  <si>
    <t>Plantas construidas terminadas y actas de entrega</t>
  </si>
  <si>
    <t>Estudio Prefactibilidad avalado</t>
  </si>
  <si>
    <t>Estudio elaborado y avalado</t>
  </si>
  <si>
    <t>Contratos Suscritos y legalizados</t>
  </si>
  <si>
    <t>Acta de Finalización de obra</t>
  </si>
  <si>
    <t>Acta de entrega y recibo</t>
  </si>
  <si>
    <t>Acta de finalización y recibo de obra</t>
  </si>
  <si>
    <t xml:space="preserve">Producto </t>
  </si>
  <si>
    <t xml:space="preserve">Líder del E.T. de Reactivación Económica </t>
  </si>
  <si>
    <t xml:space="preserve">Líder Sectorial Vivienda </t>
  </si>
  <si>
    <t>Líder E.T. Dirección de Proyectos de infraestructura y Macroproyectos Niña 2010-2011 - Sector Acueducto y Saneamiento Básico, Sector Salud, Sector Educación y Sector Transporte y E.T. de Cierre - Macroproyecto Río Fonce</t>
  </si>
  <si>
    <t>Líder Equipo de Trabajo Equipo de Trabajo de Sector Medio Ambiente Niña 2010-2011 (Proyecto Restauración de ecosistemas participativa.)</t>
  </si>
  <si>
    <t>Líder E.T. Dirección de Proyectos de infraestructura y Macroproyectos Niña 2010-2011 -  Sector Transporte y E.T. de Cierre - Macroproyecto Río Fonce</t>
  </si>
  <si>
    <t>Líder de Equipo de Trabajo de Recuperación de las Dinámicas Hídricas</t>
  </si>
  <si>
    <t>Descripción de la ACCIÓN ESTRATÉGICA 2026
(Programas/Proyectos)</t>
  </si>
  <si>
    <t>Líder de Equipo de Trabajo de Dirección de Proyecto Integral de La Mojana</t>
  </si>
  <si>
    <t>Gestión predial, elaborada (Contrato 185 de 2015)</t>
  </si>
  <si>
    <t>META 2026</t>
  </si>
  <si>
    <t>3-175-1-0813</t>
  </si>
  <si>
    <t>2903 - Canal del Dique - 2SZH</t>
  </si>
  <si>
    <t>Líder ET de Dirección de Proyectos de infraestructura y macroproyectos Niña 2010-2011 (Macroproyecto Gramalote)</t>
  </si>
  <si>
    <t>Compensaciones Económicas para Viviendas terminadas</t>
  </si>
  <si>
    <t>Compensaciones Económicas para Viviendas entregadas</t>
  </si>
  <si>
    <t>Soluciones de vivienda, contratada</t>
  </si>
  <si>
    <t>Km de Jarillón, terminado</t>
  </si>
  <si>
    <t>Km de Jarillón, entregado</t>
  </si>
  <si>
    <t>Sedes Educativas, Terminadas</t>
  </si>
  <si>
    <t>Terminar sedes educativas</t>
  </si>
  <si>
    <t>Número de sedes terminadas</t>
  </si>
  <si>
    <t>Eball 0,055
Tramo VI 2,487
Tramo VII 1,180</t>
  </si>
  <si>
    <t>Estudios y diseños de prefactibilidad de medidas de recuperación hídrica del río Cauca en la región de La Mojana – Terminado y entregado</t>
  </si>
  <si>
    <t>Estudios y diseños de factibilidad de medidas de recuperación hídrica del río Cauca en la región de La Mojana – Entregado</t>
  </si>
  <si>
    <t>Diseños definitivos de medidas de recuperación hídrica del río Cauca en la región de La Mojana –Entregado</t>
  </si>
  <si>
    <t>Estudio de prefactibilidad  para la recuperación de la dinámica hídrica del Río Cauca  en el sector Caregato  Etapa 1 región de La Mojana_terminado y Entregado</t>
  </si>
  <si>
    <t>Factibilidad  para la recuperación de la dinámica hídrica del Río Cauca  en el sector Caregato Etapa 1 región de La Mojana- Contratado</t>
  </si>
  <si>
    <t>Factibilidad  para la recuperación de la dinámica hídrica del Río Cauca  en el sector Caregato Etapa 1 región de La Mojana- Terminado y Entregado</t>
  </si>
  <si>
    <t>Diseños constructivos para la recuperación de la dinámica hídrica del Río Cauca  en el sector Caregato Etapa 1 región de La Mojana Contratado</t>
  </si>
  <si>
    <t>Diseños constructivos para la recuperación de la dinámica hídrica del Río Cauca  en el sector Caregato Etapa 1 región de La Mojana  - Terminado</t>
  </si>
  <si>
    <t>Diseños constructivos para la recuperación de la dinámica hídrica del Río Cauca  en el sector Caregato Etapa 1 región de La Mojana  -Entregado</t>
  </si>
  <si>
    <t>Implementación de medidas para la recuperación de la dinámica hídrica del Río Cauca  en el sector Caregato Etapa 1 región de La Mojana- Contratado</t>
  </si>
  <si>
    <t>Implementar un proyecto piloto de manejo integral de sedimentos no clasificados como residuos peligrosos en un sistema de drenaje, orientado a validar alternativas técnicas de extracción, tratamiento y disposición, con el objetivo de producir referencias técnicas para procesos de rehabilitación de cauces en la región de La Mojana – contratado</t>
  </si>
  <si>
    <t xml:space="preserve">Implementar un proyecto piloto de manejo integral de sedimentos no clasificados como residuos peligrosos en un sistema de drenaje, orientado a validar alternativas técnicas de extracción, tratamiento y disposición, con el objetivo de producir referencias técnicas para procesos de rehabilitación de cauces en la región de La Mojana– TERMINADO </t>
  </si>
  <si>
    <t>Desarrollo de estrategia de investigación Hidrodinámicas_Terminado</t>
  </si>
  <si>
    <t>Desarrollo de estrategia de investigación Hidrodinámicas_Entregado</t>
  </si>
  <si>
    <t>Informe de Supervisión</t>
  </si>
  <si>
    <t>Proyecto en factibilidad, con Documento Técnico de Soporte (DTS) y estudios conforme a la metodología MGA del DNP, para la recuperación de las dinámicas hídricas del Cauca terminado</t>
  </si>
  <si>
    <t>Proyecto en factibilidad, con Documento Técnico de Soporte (DTS) y estudios conforme a la metodología MGA del DNP, para la recuperación de las dinámicas hídricas del Cauca entregado</t>
  </si>
  <si>
    <t>Entrega de la elaboración de los diseños definitivos de las medidas de recuperación hídrica del río Cauca en la región de La Mojana, incluyendo consultoría y su interventoría</t>
  </si>
  <si>
    <t>Proyecto en factibilidad, con documento técnico de soporte y estudios conforme a la metodología MGA del DNP, para la recuperación de la dinámica hídrica del Río Cauca  en el sector Caregato Etapa 1 región de La Mojana, que habilite la contratación de las fase de implementación de medidas.</t>
  </si>
  <si>
    <t>Número de contratos suscritos para realizar los para la recuperación de la dinámica hídrica del Río Cauca  en el sector Caregato Etapa 1 región de La Mojana, incluyendo obra y su interventoría</t>
  </si>
  <si>
    <t>Estudio factibilidad avalado</t>
  </si>
  <si>
    <t>Número de diseños  de factibilidad para la recuperación de la dinámica hídrica del Río Cauca  en el sector Caregato Etapa 1 región de La Mojana, incluyendo obra y su interventoría</t>
  </si>
  <si>
    <t>Número de proyectos de factibilidad terminados y entregados.</t>
  </si>
  <si>
    <t>Informe de Supervisión, Producto Factibilidad</t>
  </si>
  <si>
    <t xml:space="preserve">Entrega y recibo a satisfacción de los Diseños constructivos  para el control del ingreso del Rio Cauca por el rompedero Caraegato región de La Mojana </t>
  </si>
  <si>
    <t>Número de Diseños constructivos  para el control del ingreso del Rio Cauca por el rompedero Caraegato región de La Mojana -Entregados</t>
  </si>
  <si>
    <t>Número de diseños constructivos entregados</t>
  </si>
  <si>
    <t>Contratación de Volumen de sedimentos no peligrosos removidos, tratados y dispuestos en el plan piloto de manejo integral del caño Tomalá, incluyendo consultoría y su interventoría</t>
  </si>
  <si>
    <t>Número de contratos suscritos para remover, tratar y disponer volumen de sedimentos no peligrosos del plan piloto de manejo integral del caño Tomalá</t>
  </si>
  <si>
    <t>Acta de Entrega y Recibo a Satisfacción</t>
  </si>
  <si>
    <t>Mide la terminación del desarrollo de estrategia de investigación Hidrodinámicas</t>
  </si>
  <si>
    <t>Investigación hidrodinámica_Terminada</t>
  </si>
  <si>
    <t>Informes de supervisión final</t>
  </si>
  <si>
    <t>Mide la entrega del desarrollo de estrategia de investigación Hidrodinámicas</t>
  </si>
  <si>
    <t>Investigación hidrodinámica_Entregada</t>
  </si>
  <si>
    <t>Informes de supervisión final y recibo</t>
  </si>
  <si>
    <t>Contratación de la Evaluación de la ejecución efectiva del plan de muestreo y modelación ambiental mediante la relación entre las mediciones de calidad del agua y del suelo programadas y aquellas realizadas, validadas y reportadas, incluyendo productos técnicos asociados como informes semestrales, modelos, zonificación y reportes de campo y laboratorio.</t>
  </si>
  <si>
    <t>Medición de calidad del agua y del suelo en el área inundable de La Mojana y el río Cauca – Contratada</t>
  </si>
  <si>
    <t>31/06/2027</t>
  </si>
  <si>
    <t>Estructurar proyectos que contribuyan a la reducción del riesgo, la adaptación al cambio climático y la recuperación post-desastre y gestionar su financiación</t>
  </si>
  <si>
    <t xml:space="preserve">Banco de Proyectos del Fondo Adaptación diseñado y estructurado </t>
  </si>
  <si>
    <t>Definir la gestión metodológica en la estructuración de programas y proyectos  con el objetivo de trabajar con todas las áreas involucradas en el proceso de estructuración  del Fondo Adaptación.
Esta metodología busca que todas las áreas involucradas en el proceso de estructuración de programas y proyectos participen de manera ordenada, lógica y consecuente con las funciones misionales de cada área.</t>
  </si>
  <si>
    <t>% de avance del total de la meta (por entregable) / total de la meta</t>
  </si>
  <si>
    <t xml:space="preserve">% de avance del total de la meta (por entregable) </t>
  </si>
  <si>
    <t>total de la meta</t>
  </si>
  <si>
    <t>Drive- E.t de Banco de proyectos</t>
  </si>
  <si>
    <t>Capacidades técnicas para la gestión y estructuración de programas y proyectos implementadas y fortalecidas.</t>
  </si>
  <si>
    <t>Incorporar nuevos conocimientos y enfoques metodológicos en la estructuración de programas y proyectos, con el propósito de robustecer las capacidades técnicas, innovadoras y de gestión del Fondo Adaptación en la estructuración de proyectos  a nivel nacional.
Lo anterior, mediante el intercambio de conocimientos, experiencias y metodologías entre países, regiones e instituciones que contribuyan a fortalecer el nivel de conocimiento científico y permitan  generar impactos innovadores en el proceso de estructuración.</t>
  </si>
  <si>
    <t># de productos implementados/ # total de productos a implementar</t>
  </si>
  <si>
    <t># de productos ( capacitaciones, seminarios, foros y otros) implementados</t>
  </si>
  <si>
    <t xml:space="preserve">#  total de productos a implementar </t>
  </si>
  <si>
    <t>Drive- E.T Cooperación</t>
  </si>
  <si>
    <t>Recursos técnicos y financieros movilizados mediante la construcción y consolidación de esquemas de financiación y cofinanciación en la estructuración de programas y proyectos.</t>
  </si>
  <si>
    <t>Promueve y facilita el relacionamiento de los equipos directivos con organismos de cooperación,  con el objetivo de establecer alianzas estratégicas que fomenten y permitan  la movilización de recursos destinados a la financiación y cofinanciación de programas y proyectos.</t>
  </si>
  <si>
    <t># Alianzas gestionadas  /  # de Alianzas estructuradas</t>
  </si>
  <si>
    <t># de alianzas gestionadas</t>
  </si>
  <si>
    <t># de alianzas estructuradas</t>
  </si>
  <si>
    <t>Contratos y/o procesos contractuales estructurados para el cumplimiento de la misión de la Entidad</t>
  </si>
  <si>
    <t xml:space="preserve">Corresponde a los estudios previos y estudios de sector que se acompañan desde la Subgerencia, para dar continuidad a la contratación y ejecución de los proyectos que se desarrollan en la Entidad; con el fin de garantizar el buen desarrollo de las etapas contractual y postcontractuales.  </t>
  </si>
  <si>
    <t>((Sumatoria del número de contratos y/o procesos estructurados)/(Sumatoria del número de solicitudes de estructuración de contratos))*100</t>
  </si>
  <si>
    <t xml:space="preserve">Número de contratos y/o procesos contractuales estructurados  </t>
  </si>
  <si>
    <t>Número de solicitudes de acompañamiento estructuración de contratos y/o procesos contractuales</t>
  </si>
  <si>
    <t xml:space="preserve">Base de seguimiento de contratos y/o procesos contractuales de la Subgerencia </t>
  </si>
  <si>
    <t xml:space="preserve">Documento firmado con el concepto de los resultados de las evaluaciones realizadas a los oferentes presentados. </t>
  </si>
  <si>
    <t xml:space="preserve">Corresponde a las evaluaciones financieras y económicas solicitadas por el equipo de trabajo contractual, para la revisión de las propuestas por parte de los oferentes, de aquellos procesos que se adelantan para adjudicación. </t>
  </si>
  <si>
    <t>((Sumatoria del número de solicitudes de evaluaciones financieras y económicas tramitadas)/(Sumatoria del número de solicitudes de evaluaciones financieras y económicas radicadas a la Subgerencia))*100</t>
  </si>
  <si>
    <t>Número de solicitudes de evaluaciones financieras y económicas tramitadas</t>
  </si>
  <si>
    <t>Número de solicitudes de evaluaciones financieras y económicas radicadas a la Subgerencia</t>
  </si>
  <si>
    <t>3 procesos implementados que den cuenta  de la aplicación de las capacidades técnicas y científicas en la estructuración de programas y proyectos concretos, resultantes del intercambio de conocimientos, experiencias y metodologías.</t>
  </si>
  <si>
    <t xml:space="preserve">1)  Estudios Previos y Estudios de Mercado firmados </t>
  </si>
  <si>
    <t xml:space="preserve">1) Documento firmado con los resultados de la evaluación financiera y/o económica realizada </t>
  </si>
  <si>
    <t>Subgerente de Estructuración</t>
  </si>
  <si>
    <t>Subgerente Estructuración</t>
  </si>
  <si>
    <t xml:space="preserve">Subgerencia de Estructuración </t>
  </si>
  <si>
    <t>Análisis de la gestión de riesgo de desastres incorporado en los proyectos estructurados por el Fondo Adaptación</t>
  </si>
  <si>
    <t xml:space="preserve">Política de gestión del riesgo, recuperación de desastres y adaptación al cambio climático incorporada al Sistema de Gestión de Calidad de la entidad. </t>
  </si>
  <si>
    <t>Número total de etapas totales</t>
  </si>
  <si>
    <t>Informe de Gestión de la Subgerencia de Gestión de Riesgo</t>
  </si>
  <si>
    <t xml:space="preserve">Analizar la amenaza, vulnerabilidad y riesgo de los proyectos del Fondo en la etapa de estructuración </t>
  </si>
  <si>
    <t xml:space="preserve">Número de proyectos analizados por la Subgerencia de Gestión del Riesgo / Número de proyectos estructurados por la entidad. (Cuando el número de proyectos estructurados por la entidad corresponda a "0" el indicador se dará cumplido en un 100%) </t>
  </si>
  <si>
    <t>Número de proyectos analizados por la Subgerencia de Gestión del Riesgo</t>
  </si>
  <si>
    <t>Número de proyectos estructurados por la entidad.</t>
  </si>
  <si>
    <t>Plan de Metas/Acción  2026</t>
  </si>
  <si>
    <t xml:space="preserve">Desarrollo del proceso para incluir al sistema de gestión de calidad la Política de gestión del riesgo, recuperación de desastres y adaptación al cambio climático. </t>
  </si>
  <si>
    <t>(Número de etapas completadas/etapas requeridas según proceso)*100%</t>
  </si>
  <si>
    <t>Etapas requeridas según procedimiento</t>
  </si>
  <si>
    <t>Procedimiento 1-PET-PR-01 - Versión 1.0; Gestión de Planeación Estratégica</t>
  </si>
  <si>
    <t>Nro. de conceptos emitidos Vs Plan de Metas para la Subgerencia de Proyectos</t>
  </si>
  <si>
    <t xml:space="preserve">Acta del Comité de Gestión Institucional y Desempeño </t>
  </si>
  <si>
    <t>Validar que la gestión de riesgos de desastres y la adaptación al cambio climático se encuentre incorporada en la implementación de los proyectos</t>
  </si>
  <si>
    <t xml:space="preserve">Gestión </t>
  </si>
  <si>
    <t>Subgerencia de Gestión del Riesgo / Subgerencia de Proyectos</t>
  </si>
  <si>
    <t>PA_PETP_Espacios de participación ciudadana y articulación interinstitucional realizados en el territorio</t>
  </si>
  <si>
    <t>PA_Espacios de participación ciudadana acompañados por los profesionales sociales del Fondo Adaptación</t>
  </si>
  <si>
    <t xml:space="preserve">
PA_Sondeos realizados a los ciudadanos para conocer la satisfacción de la gestión del Fondo Adaptación en territorio.
</t>
  </si>
  <si>
    <t>PA_Capacitaciones a ELS/EGT/comunidad /gestores sociales realizadas</t>
  </si>
  <si>
    <t xml:space="preserve">PA_ Comités de seguimiento social realizados a los proyectos del Fondo Adaptación </t>
  </si>
  <si>
    <t>PA_Porcentaje de Planes de gestión social tramitados para aprobación</t>
  </si>
  <si>
    <t>PA_Porcentaje de Cierre y paz y salvo social de proyectos del Fondo Adaptación gestionados</t>
  </si>
  <si>
    <t xml:space="preserve">PTEP_Informe semestral de la implementación de la 
Estrategia de Gestión Social publicado semestralmente </t>
  </si>
  <si>
    <t xml:space="preserve">PTEP_Presentación de sugerencias y recomendaciones recibidas en espacios de participacion ante el Comité institucional de gestión y desempeño. </t>
  </si>
  <si>
    <t xml:space="preserve">PA_Acompañar por parte de los profesionales sociales del Fondo Adaptación a los espacios de participación ciudadana desarrollados en los territorios, en el marco del Manual de Auditorías Visibles. </t>
  </si>
  <si>
    <t xml:space="preserve">PA_ Acciones orientadas a fortalecer las capacidades  de las comunidades beneficiarias, incluidos integrantes de Equipo Local de Seguimiento- ELS, Equipo Gestor territorial -EGT y  gestores sociales con el fin de  socializar, capacitar e implementar diversos métodos que fortalezcan la formación y el desarrollo humano, centrándose en las capacidades interpersonales, emocionales y ciudadanas a través de la implementación de la  “CAJA DE HERRAMIENTAS PARA EL FORTALECIMIENTO DEL TEJIDO SOCIAL" del Fondo Adaptación. </t>
  </si>
  <si>
    <t xml:space="preserve">PTEP_ Dar a conocer los resultados de la implementación de la Estrategia de Gestión Social y el Manual de Auditorias Visibles de manera semestral -mes vencido </t>
  </si>
  <si>
    <t>Número de espacios de participación ciudadana  y articulación interinstitucional realizados en región por el Fondo Adaptación</t>
  </si>
  <si>
    <t xml:space="preserve">Número de espacios de participación ciudadana  y articulación interinstitucional en región por el Fondo Adaptación realizados </t>
  </si>
  <si>
    <t>No Aplica</t>
  </si>
  <si>
    <t>Número de espacios de participación ciudadana acompañados en región por el Fondo Adaptación</t>
  </si>
  <si>
    <t xml:space="preserve">Número de espacios de participación ciudadana acompañados en región por el Fondo Adaptación </t>
  </si>
  <si>
    <t xml:space="preserve">Acta de acompañamiento a espacio de participación </t>
  </si>
  <si>
    <t>Número de sondeos de satisfacción realizados de manera semestral de acuerdo con lo planificado</t>
  </si>
  <si>
    <t xml:space="preserve">Número de sondeos de satisfacción realizados de manera semestral </t>
  </si>
  <si>
    <t>Número de Capacitaciones a ELS/EGT/comunidad/gestores sociales realizadas</t>
  </si>
  <si>
    <t>Número de Capacitaciones a ELS/EGT/comunidad /gestores sociales realizadas</t>
  </si>
  <si>
    <t>Acta de reunión 
Listados de asistencia</t>
  </si>
  <si>
    <t xml:space="preserve">Número de comités de seguimiento social realizados a los proyectos en ejecución del Fondo Adaptación </t>
  </si>
  <si>
    <t>Número de comités de gestión social realizados</t>
  </si>
  <si>
    <t xml:space="preserve">Actas de reunión 
</t>
  </si>
  <si>
    <t xml:space="preserve">Planes de gestión social remitidos para tramite de aprobación </t>
  </si>
  <si>
    <t xml:space="preserve">Planes de gestión social tramitados para aprobación </t>
  </si>
  <si>
    <t xml:space="preserve">Planes de gestión social 
Correo soporte de aprobación </t>
  </si>
  <si>
    <t>Drive de la subgerencia de Regiones con la solicitud del tramite  
Link</t>
  </si>
  <si>
    <t xml:space="preserve">Planes de gestión social 
Correo de aprobación </t>
  </si>
  <si>
    <t>Cierres y paz y salvo sociales tramitados</t>
  </si>
  <si>
    <t>Cierres y paz y salvo sociales solicitados</t>
  </si>
  <si>
    <t xml:space="preserve">Informe de cierre social
Paz y salvo social </t>
  </si>
  <si>
    <t xml:space="preserve">Actas de reunión </t>
  </si>
  <si>
    <t>Número de informes elaborados y publicados en la página web del Fondo semestralmente</t>
  </si>
  <si>
    <t>Informe de gestión Estrategia de Gestión Social y Manual de Auditorias Visibles</t>
  </si>
  <si>
    <t xml:space="preserve">Subgerente de Regiones </t>
  </si>
  <si>
    <t>Líder ET Incorporación de riesgos y adaptación al cambio climático en la recuperación y reconstrucción postdesastre.</t>
  </si>
  <si>
    <t>Las metas propuestas para los años 2027 y 2028 dependerán del número de proyectos que el FA este estructurando y desarrollando</t>
  </si>
  <si>
    <t>Las mestas propuestas para los años 2027 y 2028 dependerán del número de proyectos que e FA este estructurando y desarrollando</t>
  </si>
  <si>
    <t>Las metas propuestas para los años 2027 y 2028 dependerán del número de proyectos que el FA tenga en ejecución</t>
  </si>
  <si>
    <t>Medición de calidad del agua y del suelo en el área inundable de La Mojana y el río Cauca – Terminado</t>
  </si>
  <si>
    <t>La entrega se programa para la vigencia 2028</t>
  </si>
  <si>
    <t>La terminación del 100% se programa para el 2027</t>
  </si>
  <si>
    <t>Rehabilitación 
Ecológica, terminada y entregada</t>
  </si>
  <si>
    <t>Tablero de indicadores del Fondo Adaptación
(Propuesta planeación participativa 2026 - metas institucionales)</t>
  </si>
  <si>
    <t>Todos aplicables a la entidad</t>
  </si>
  <si>
    <t>Planeación</t>
  </si>
  <si>
    <t>Fortalecer el Modelo Integrado de Planeación y Gestión MIPG al interior de la entidad</t>
  </si>
  <si>
    <t>Modelo de gestión de información estratégica implementado</t>
  </si>
  <si>
    <t>Muestra las actividades programadas en la vigencia para implementar el modelo de gestión de información estratégica, que incluye generar información estratégica para la toma de decisiones, acciones para mejorar habilidades de planeación y seguimiento, mejorar la calidad de la información y mejorar la analítica de datos.</t>
  </si>
  <si>
    <t>((Número de actividades ejecutadas, de acuerdo con el plan de trabajo)/(Número total de actividades programadas en el plan para la implementación del Modelo de gestión de información estratégica))*100</t>
  </si>
  <si>
    <t>Número de actividades ejecutadas, de acuerdo con el plan e trabajo</t>
  </si>
  <si>
    <t>Número total de actividades programadas en el plan para la implementación del Modelo de gestión de información estratégica</t>
  </si>
  <si>
    <t>Informes ET Planeación y Seguimiento</t>
  </si>
  <si>
    <t>Plan de trabajo</t>
  </si>
  <si>
    <t xml:space="preserve">1. Diagnóstico
2. Lista(s) de asistencia/video
3. Informes mejorados visualmente y socializados
</t>
  </si>
  <si>
    <t>1. Elaborar plan de trabajo distribuir según cronograma.
2. Realizar diagnóstico de la gestión de proyectos en la entidad. (externo)
3. Estrategia para fortalecer habilidades de planeación y seguimiento a proyectos a través de capacitaciones u otras acciones (externo)
4. Campaña impulso PSA (crear cultura de uso y apropiación, análisis de datos) apoyo comunicaciones. Institucionalizar
5. Aplicar mejoras de visualización de los informes a los informes tácticos y estratégicos (portafolio, pagos, semáforo)</t>
  </si>
  <si>
    <t>Líder planeación y seguimiento</t>
  </si>
  <si>
    <t>Calidad</t>
  </si>
  <si>
    <t>Sistema de Gestión de Calidad  actualizado</t>
  </si>
  <si>
    <t>Muestra el avance en la implementación de las acciones estratégicas programadas en la vigencia para fortalecer el SGC, mediante la priorización de documentos críticos por las áreas, la implementación de campañas de apropiación y el fortalecimiento de la cultura de calidad y del uso del sistema de gestión de calidad.</t>
  </si>
  <si>
    <t>(Número acciones realizadas/Número total acciones programadas)*100</t>
  </si>
  <si>
    <t>Número acciones realizadas en el periodo de medición</t>
  </si>
  <si>
    <t>Número total acciones programadas en el periodo de medición</t>
  </si>
  <si>
    <t>Excel de monitoreo del Plan de trabajo interno</t>
  </si>
  <si>
    <t>Documentos creados / actualizados y formalizados
Lista de asistencia</t>
  </si>
  <si>
    <t>Líder cumplimiento</t>
  </si>
  <si>
    <t>Riesgos</t>
  </si>
  <si>
    <t xml:space="preserve">Estrategia Integral de Gestión de Riesgos fortalecida </t>
  </si>
  <si>
    <t>Mide el avance de las actividades priorizadas en la vigencia para el fortalecimiento de la gestión integral de riesgos de la entidad, a través de la actualización metodológica, la implementación de las tipologías de riesgos a cargo de los responsables conforme con la versión vigente de la política, las socializaciones y el monitoreo periódico, con el fin de consolidar una cultura preventiva y de toma de decisiones informada.</t>
  </si>
  <si>
    <t>Política y Matriz de riesgos actualizada
Documentos formalizados y socializados
Listas de asistencia
Actas
Informes de monitoreo</t>
  </si>
  <si>
    <t>1) Análisis, priorización de actividades y plan de trabajo interno elaborado
2) Solicitar programación de plan de trabajo a cada área a cargo de tipologías de riesgo (contractual, proyectos, ambiental, SST, OAPC)
3) Proponer mejorar herramienta de seguimiento e integrar la gestión de riesgo y alertas
4) Definir cronograma y actualizar política y matriz de acuerdo con nuevo lineamientos función pública
5) Actualizar riesgos y presentar al CICCI para aprobación.
6) Monitorear cumplimiento de las áreas y ejecutar actividades propias a cargo de la OAPC de la acción estratégica del  PTEP
7) Diseñar e implementar estrategia de cultura de prevención de riesgo por área.
8) Socializaciones realizadas para difundir política y tipologías de riesgos, PTEP, y fortalecer capacidades y cultura  (capacitaciones, piezas de comunicaciones y otras acciones)</t>
  </si>
  <si>
    <t>Estadística</t>
  </si>
  <si>
    <t>Política de Gestión de la Información Estadística fortalecida</t>
  </si>
  <si>
    <t>Identificar el avance del cierre de brechas a través de la implementación de los planes de intervención a la política de gestión de la información estadística</t>
  </si>
  <si>
    <t>(Número acciones realizadas/Número acciones programadas)*100</t>
  </si>
  <si>
    <t>Número acciones programadas en el periodo de medición: según criterios medición autodiagnóstico (la base debe ser fija en la medición de junio y diciembre)</t>
  </si>
  <si>
    <t>Herramienta de autodiagnóstico aplicada y plan de intervención de la política de Gestión de la Información Estadística ejecutado.</t>
  </si>
  <si>
    <t>Herramienta de autodiagnóstico inicial aplicada</t>
  </si>
  <si>
    <t xml:space="preserve">Evaluación de registros administrativos
Lista de asistencia
Piezas de comunicación
Herramientas mejoras </t>
  </si>
  <si>
    <t xml:space="preserve">Plan de intervención a las política de Gestión de la Información Estadística formulado e implementado
1) Realizar el autodiagnóstico inicial en el mes de enero. (Sumatoria de criterios con baja calificación (menor a 60%) a intervenir en la vigencia conforme a los resultados de la aplicación inicial de la herramienta de autodiagnóstico de la política de Gestión de la Información Estadística (la base debe ser fija en la medición de junio y diciembre))
2) Formular e implementar planes de intervención a las políticas de MIPG a cargo de la OAPC, de acuerdo con los resultados del diagnóstico inicial.
3) Aplicar nuevamente autodiagnóstico a finales de junio y diciembre para monitorear avance.
4) Realizar evaluación  a los registros administrativos
5) Socializar cursos, talleres en las temáticas relacionadas
6) Revisar herramientas con posibilidad de mejora con analítica de datos o mejora estadística
</t>
  </si>
  <si>
    <t>Conocimiento</t>
  </si>
  <si>
    <t>Política de Gestión del conocimiento y la innovación fortalecida</t>
  </si>
  <si>
    <t xml:space="preserve">Identificar el avance del cierre de brechas a través de la implementación de los planes de intervención a la política de gestión del conocimiento y la innovación </t>
  </si>
  <si>
    <t>Herramienta de autodiagnóstico aplicada y plan de intervención de la política de Gestión del conocimiento y la innovación ejecutado</t>
  </si>
  <si>
    <t>Piezas de comunicación
Listas de asistencia
Documentos de gestión de conocimiento publicados</t>
  </si>
  <si>
    <t>Plan de intervención a las política del conocimiento y la innovación formulado e implementado y generar acciones para incentivar gestión del conocimiento.
1) Realizar el autodiagnóstico inicial en el mes de enero.
2) Formular e implementar planes de intervención a las políticas de MIPG a cargo de la OAPC, de acuerdo con los resultados del diagnóstico inicial.
3) Aplicar nuevamente autodiagnóstico a finales de junio y diciembre para monitorear el avance
4) Generar estrategia de cultura de conocimiento para implementar en todas las áreas y uso herramientas de innovación
5) Realizar piloto de documentación colaborativa
6) Continuar implementando los cafés de conocimiento e impulsando las comunidades de práctica.
7) Gestionar la priorización de temáticas para documentar en la vigencia
8) Fortalecimiento de la red de enlaces de gestión del conocimiento</t>
  </si>
  <si>
    <t>Mesas sectoriales</t>
  </si>
  <si>
    <t>Sesiones de las mesas sectoriales y actividades convocadas del Ministerio de Hacienda y Crédito Público  con asistencia del Fondo Adaptación</t>
  </si>
  <si>
    <t>Muestra la participación del Fondo Adaptación en las diferentes mesas sectoriales y actividades convocadas del Ministerio de Hacienda y Crédito Público de acuerdo con el plan estratégico sectorial 2025</t>
  </si>
  <si>
    <t>(Número de sesiones con asistencia del FA / número de sesiones programadas y convocadas por Min Hacienda)*100</t>
  </si>
  <si>
    <t>Número de sesiones con asistencia del FA</t>
  </si>
  <si>
    <t>Número de sesiones programadas y convocadas por Min Hacienda</t>
  </si>
  <si>
    <t>Correos electrónicos</t>
  </si>
  <si>
    <t>Comunicación de Min Hacienda</t>
  </si>
  <si>
    <t>Lista de asistencia, grabación sesiones virtuales, actas</t>
  </si>
  <si>
    <t>1) Asistir a las sesiones y actividades según las convocatorias de líder de política, para dar cumplimiento a las actividades programadas en el Plan Estratégico Sectorial: https://www.fondoadaptacion.gov.co/index.php/planeacion-de-la-entidad/plan-estretegico-sectorial.html
2) Cada área es responsable de reportar a la OAPC  fecha, temática y soportes de asistencia.
MS_1 Relacionamiento ciudadano
MS_2 Colectivo Disciplinario 
MS_3 Gestión del Conocimiento e innovación.
MS_4 Gobierno Digital y Seguridad Digital.
MS_5 Talento Humano.
MS_6 Defensa Jurídica Mejora Normativa
MS_7 Gestión documental.
MS_8 Gestión y desempeño ambiental 
MS_9  Gestión Estadística</t>
  </si>
  <si>
    <t>El indicador es del plan sectorial del ministerio de hacienda y es de alcance institucional - La responsabilidad es de Todas las áreas / El encargado de Generar el reporte ET</t>
  </si>
  <si>
    <t>Trasparencia</t>
  </si>
  <si>
    <t>Gestión del Riesgo (a). Riesgo para integridad</t>
  </si>
  <si>
    <t>Instrumentos de integridad pública diseñados y articulados con la Política de Gestión Integral del Riesgo</t>
  </si>
  <si>
    <t>Muestra el avance en el diseño, ajuste y articulación de los instrumentos de integridad pública de la entidad (Programa de Transparencia y Ética Pública, debida diligencia, canales de denuncia y gestión de conflictos de interés) con la Política de Gestión Integral del Riesgo, de acuerdo con la Guía v7, con el fin de fortalecer la prevención, monitoreo y tratamiento de los riesgos que afectan la integridad institucional</t>
  </si>
  <si>
    <t>Número acciones programadas en el periodo de medición</t>
  </si>
  <si>
    <t>Reporte ET Cumplimiento</t>
  </si>
  <si>
    <t>Instrumentos identificados y formalizados</t>
  </si>
  <si>
    <t>1) Realizar mesa de trabajo con las áreas involucradas, presentar propuesta de priorización de acuerdo con los lineamientos de Función Pública y Secretaría de Transparencia y tiempo limite establecido antes de septiembre de 2025. (40%)
Diseñar y elaborar instrumentos de manera colaborativa. 
Tener en cuenta tiempos de aprobación y presentación a comité(s) si se requiere o formalización (40%)
Realizar jornadas de socialización (20%)
Corresponsable: Secretaría General</t>
  </si>
  <si>
    <t>Monitoreo periódico de la primera línea de defensa realizado al mapa de los riesgos para la integridad por posibles hechos de corrupción</t>
  </si>
  <si>
    <t>Muestra la gestión de los riesgos para la integridad por posibles hechos de corrupción por las áreas, como primera línea de defensa,  mensualmente de acuerdo con los lineamientos de la política para la gestión del riesgo V 7 del Fondo Adaptación</t>
  </si>
  <si>
    <t>Número de monitoreos realizados por las áreas a la gestión de riesgos para la integridad por posibles hechos de corrupción</t>
  </si>
  <si>
    <t>Número de seguimientos realizados</t>
  </si>
  <si>
    <t>Reportes en la herramienta monitoreo riesgo (formulario)</t>
  </si>
  <si>
    <t>Reporte de las áreas generado de la herramienta monitoreo riesgo (formulario)</t>
  </si>
  <si>
    <t>Monitoreo y reporte mensual de las áreas de los riesgos de corrupción, de acuerdo con los lineamientos de la política de riesgos vigente</t>
  </si>
  <si>
    <t>El indicador es de alcance institucional - La responsabilidad es de Todas las áreas / El encargado de Generar el reporte ET</t>
  </si>
  <si>
    <t>Monitoreo riesgos</t>
  </si>
  <si>
    <t>Seguimiento periódico de la segunda línea de defensa realizado a la gestión de riesgos para la integridad pública en la entidad</t>
  </si>
  <si>
    <t>Muestra el seguimiento cuatrimestral de la segunda línea de defensa a la gestión de la gestión de riesgos para la integridad por posibles hechos de corrupción realizada en la entidad mediante los informes periódicos, generando las alertas y recomendaciones</t>
  </si>
  <si>
    <t>Número de seguimientos realizados por OAPC a la gestión de riesgos para la integridad por posibles hechos de corrupción</t>
  </si>
  <si>
    <t>Informes</t>
  </si>
  <si>
    <t>Informes periódicos de seguimientos al mapa de riesgos para la integridad publica por posibles hechos de corrupción elaborados.
Publicar el seguimiento al mapa de riesgos de corrupción en los términos de ley</t>
  </si>
  <si>
    <t>Monitorear el reporte de las áreas mensualmente de acuerdo con los lineamiento del FA. LA revisión se realiza el mes siguiente al reporte.
Elaborar y publicar informe de manera cuatrimestral de acuerdo con los lineamientos de la política de riesgos vigente. El informe se elabora y publica el mes siguiente del corte del reporte.</t>
  </si>
  <si>
    <t>Redes</t>
  </si>
  <si>
    <t>Redes y Articulación</t>
  </si>
  <si>
    <t>Mecanismos o acciones para fortalecer la articulación interna y/o externa implementados para la prevención actos de corrupción y desarrollo del PTEP</t>
  </si>
  <si>
    <t>Muestra a las gestiones realizadas para establecer redes y/ o articulación interna o externa para implementar mecanismo y/o acciones para la prevención de actos de corrupción y la implementación del PTEP</t>
  </si>
  <si>
    <t>Reporte ET Cumplimiento y acciones implementadas</t>
  </si>
  <si>
    <t>Coordinar y dar continuidad a la mesa de red interna de socialización del PTEP mínimo 2 veces en el año. 
Proponer y gestionar mesa de monitoreo integral (programa, integridad, riesgos, etc.)
Actualizar directorio de red externa.
Realizar gestiones para participar o articular acciones con redes externa con el propósito de identificar mecanismo y/o acciones para la prevención de actos de corrupción y la implementación del PTEP. 
Min 2 socializaciones en temas específicos.
corresponsable: todas las áreas</t>
  </si>
  <si>
    <t>Incentivos</t>
  </si>
  <si>
    <t>Plan de bienestar e incentivos ejecutado</t>
  </si>
  <si>
    <t>Muestras las acciones ejecutadas en la vigencia del plan de bienestar e incentivos de la planta de personal de la entidad</t>
  </si>
  <si>
    <t>Actividades ejecutadas / actividades programadas * 100</t>
  </si>
  <si>
    <t>Número de actividades ejecutadas en el periodo a reportar</t>
  </si>
  <si>
    <t>Número de actividades programadas en el periodo a reportar</t>
  </si>
  <si>
    <t>Plan de bienestar</t>
  </si>
  <si>
    <t>1) Registro de asistencia
2) Registro fotográfico
3) Publicaciones en medios digitales de comunicación interna.</t>
  </si>
  <si>
    <t xml:space="preserve">N/A
El reporte de las actividades de incentivos que se desarrollan varias veces en el año se reportarán en el mes de diciembre. (4 en primer semestre y 7 en el segundo semestre)
</t>
  </si>
  <si>
    <t>Líder Gestión Talento Humano o quien haga sus veces</t>
  </si>
  <si>
    <t>Capacitación</t>
  </si>
  <si>
    <t>Plan institucional de capacitación ejecutado</t>
  </si>
  <si>
    <t>Muestras el cumplimiento de las capacitaciones programadas para la vigencia con el propósito de brindar herramientas e información a los funcionarios y colaboradores y mejorar habilidades y capacidades</t>
  </si>
  <si>
    <t>Número de capacitaciones realizadas en el periodo a reportar</t>
  </si>
  <si>
    <t>Plan de capacitación</t>
  </si>
  <si>
    <t>1) Registro de Asistencia a capacitaciones</t>
  </si>
  <si>
    <t>Plan de trabajo de SST ejecutado</t>
  </si>
  <si>
    <t>Muestra los resultados de la gestión durante la vigencia de la implementación del plan de trabajo del SG-SST con el propósito de mantener los resultados de la calificación de los estándares mínimos del SG-SST en 100%</t>
  </si>
  <si>
    <t>Plan de trabajo SST</t>
  </si>
  <si>
    <t>1) Autoevaluación de los estándares mínimos del SG SST diligenciado 
2) Reporte ante el ministerio de trabajo.</t>
  </si>
  <si>
    <t>1) Ejecución y seguimiento del Plan SG SST 2025
2) programar antes del cierre del semestre la medición de autoevaluación</t>
  </si>
  <si>
    <t>Integridad</t>
  </si>
  <si>
    <t xml:space="preserve"> Cultura de la legalidad y estado abierto (c). Integridad en el servicio
público</t>
  </si>
  <si>
    <t>Plan de integridad ejecutado</t>
  </si>
  <si>
    <t>Muestra las acciones ejecutadas del plan de integridad de la entidad con el cual se busca promover y hacer seguimiento a una cultura basada en la legalidad y la transparencia</t>
  </si>
  <si>
    <t>Plan de integridad</t>
  </si>
  <si>
    <t>1) Registro de asistencia
2) Registro fotográfico
3) Publicaciones en medios digitales de comunicación interna.
4) Comunicaciones oficiales, actas, informes</t>
  </si>
  <si>
    <t>Seguimiento conflictos de interés realizado</t>
  </si>
  <si>
    <t>Permite el seguimiento a la presentación o materialización de conflictos de interés en la entidad</t>
  </si>
  <si>
    <t>Casos revisados / casos reportados * 100</t>
  </si>
  <si>
    <t>Numero de casos de conflictos de interés revisados</t>
  </si>
  <si>
    <t xml:space="preserve">Numero de casos de conflictos de interés reportados </t>
  </si>
  <si>
    <t>Reportes conflicto de interés</t>
  </si>
  <si>
    <t>Casos recibidos</t>
  </si>
  <si>
    <t>Reporte de conflictos de interés reportados por el área contractual</t>
  </si>
  <si>
    <t>Revisar semestralmente los conflictos de interés que se reporten y analizar su naturaleza con el fin de tomar decisiones al respecto</t>
  </si>
  <si>
    <t>Integridad LA</t>
  </si>
  <si>
    <t>Gestión del Riesgo (c). Riesgos de LAFT/FPADM</t>
  </si>
  <si>
    <t>Seguimiento a los resultados del Formato de declaración de prevención del lavado activos y de la financiación del terrorismo desde la gestión de talento humano realizado</t>
  </si>
  <si>
    <t>Muestra la verificación por parte del equipo de gestión talento humano del diligenciamiento  por los funcionarios del Fondo Adaptación del "Formato de declaración de prevención del lavado activos y de la financiación del terrorismo", como medida de control frente a la materialización de riesgos asociados con LA/FT/FPADM</t>
  </si>
  <si>
    <t>(Número de funcionarios que cumplieron con la entrega diligenciada del requisito "Formato de declaración de prevención del lavado activos y de la financiación del terrorismo"/ Número de  funcionarios que ingresan a la entidad en el periodo de medición )*100</t>
  </si>
  <si>
    <t>Número de funcionarios que cumplieron con la entrega diligenciada del requisito "Formato de declaración de prevención del lavado activos y de la financiación del terrorismo</t>
  </si>
  <si>
    <t>Número de  funcionarios que ingresan a la entidad en el periodo de medición</t>
  </si>
  <si>
    <t>Formatos de declaración de lavado de activos</t>
  </si>
  <si>
    <t>Información ingresos de personal</t>
  </si>
  <si>
    <t>Listado de funcionarios que ingresan a la entidad que cumplieron con la entrega diligenciada del requisito "Formato de declaración de prevención del lavado activos y de la financiación del terrorismo"</t>
  </si>
  <si>
    <t>meta Relación mensual  funcionarios que ingresan a la entidad con la verificación del diligenciamiento y entrega del "Formato de declaración de prevención del lavado activos y de la financiación del terrorismo". Generar alertas a jefe de área en caso de evidenciar.
Corresponsables: Todos los funcionarios que ingresen a la entidad</t>
  </si>
  <si>
    <t>Liquidaciones</t>
  </si>
  <si>
    <t>Plan de liquidaciones cumplido</t>
  </si>
  <si>
    <t>Muestra el cumplimiento de cada una de las áreas respecto al plan de liquidaciones durante a vigencia.</t>
  </si>
  <si>
    <t xml:space="preserve">(Número de proyectos de acta de liquidación de contratos y/o convenios radicados oportunamente por las áreas al ET Liquidaciones / Número total de proyectos de acta de liquidaciones de contratos y/ convenios que tiene fecha comprometida en el plan de liquidaciones para el periodo a reportar)*100  </t>
  </si>
  <si>
    <t>Número de proyectos de acta de liquidación de contratos y/o convenios radicados oportunamente por las áreas al ET Liquidaciones e incumplimientos</t>
  </si>
  <si>
    <t>Número total de proyectos de acta de liquidaciones de contratos y/ convenios que tiene fecha comprometida en el plan de liquidaciones para el periodo a reportar (fecha en que las áreas se comprometen a radicar proyecto de acta de liquidación o reprograman siempre y cuando no estén próximos a perder competencia)</t>
  </si>
  <si>
    <t>Control del ET Liquidaciones (Radicado datafondo)</t>
  </si>
  <si>
    <t>Plan de liquidaciones</t>
  </si>
  <si>
    <t>Plan de liquidaciones actualizado e informe mensual a Gerencia del estado del plan de liquidaciones</t>
  </si>
  <si>
    <t>Informe mensual a Gerencia del estado del plan de liquidaciones</t>
  </si>
  <si>
    <t>Líder ET Liquidaciones e Incumplimientos</t>
  </si>
  <si>
    <t xml:space="preserve">El indicador es de alcance institucional.
Reporte según programación. no es acumulativo, cada medición debe dar lo programado
Líder ET Liquidaciones e Incumplimientos (Reporte) </t>
  </si>
  <si>
    <t>Procesos de liquidación tramitados oportunamente</t>
  </si>
  <si>
    <t>Muestra el trámite oportuno de las liquidaciones de contratos y/o convenios del ET de Liquidaciones e Incumplimientos condicionado a que las áreas radiquen los proyectos de liquidación de contratos y/o convenios y estos cumplan con la completitud de los ítems de la lista de chequeo y de los requisitos establecidos en los modelos actas de liquidación formalizados en el Sistema de Gestión de Calidad.</t>
  </si>
  <si>
    <t>((Número de actas de liquidaciones de contratos y/o convenios tramitadas oportunamente) / (Número de proyectos de liquidación de contratos y/o convenios que cumplan con la completitud de lista de chequeo y de los modelos actas de liquidación))*100</t>
  </si>
  <si>
    <t>Número de actas de liquidaciones de contratos y/o convenios tramitadas oportunamente por el ET de Liquidaciones (incluye revisión, solicitud de ajustes menores si se requiere, aprobación, trámite de firmas y envió a publicación, lo anterior en un término de 30 días)</t>
  </si>
  <si>
    <t>Número de proyectos de liquidación de contratos y/o convenios que cumplan con la completitud de los ítems de la lista de chequeo y de los requisitos establecidos en los modelos actas de liquidación formalizados en el Sistema de Gestión de Calidad.</t>
  </si>
  <si>
    <t>Control del ET Liquidaciones</t>
  </si>
  <si>
    <t>(Radicado datafondo)</t>
  </si>
  <si>
    <t>Generar alertas tempranas a Gerencia y directivos en los casos de devoluciones de proyectos de liquidación o solicitud de completitud de requisitos que no hayan tenido respuesta de las áreas en más de 3 ocasiones consecutivas. (gestión del riesgo)</t>
  </si>
  <si>
    <t>según programación no es acumulativo, cada medición debe dar lo programado</t>
  </si>
  <si>
    <t>Contratación</t>
  </si>
  <si>
    <t>Procesos Tramitados</t>
  </si>
  <si>
    <t>Muestra la relación de los procesos tramitados en el E.T. Contractual Vs lo radicado por las áreas</t>
  </si>
  <si>
    <t>Número de procesos tramitados por E.T. Contractual / Procesos radicados por las áreas</t>
  </si>
  <si>
    <t>Número de procesos tramitados por E.T. Contractual</t>
  </si>
  <si>
    <t>Procesos radicados por las áreas</t>
  </si>
  <si>
    <t>Base de datos Contractual</t>
  </si>
  <si>
    <t>Relación de procesos suscritos y radicados</t>
  </si>
  <si>
    <t xml:space="preserve">N/A
</t>
  </si>
  <si>
    <t>Líder Gestión contractual  o quien haga sus veces</t>
  </si>
  <si>
    <t>Adquisiciones</t>
  </si>
  <si>
    <t>Plan de Adquisiciones cumplido</t>
  </si>
  <si>
    <t>Muestra el seguimiento de gestión contractual al cumplimiento del plan de adquisiciones.</t>
  </si>
  <si>
    <t>Número de procesos celebrados/ Número de procesos programados en el periodo</t>
  </si>
  <si>
    <t>Número de procesos celebrados</t>
  </si>
  <si>
    <t>Número de procesos programados en el periodo</t>
  </si>
  <si>
    <t>Control del ET Gestión Contractual</t>
  </si>
  <si>
    <t xml:space="preserve"> Plan de adquisiciones</t>
  </si>
  <si>
    <t>Reporte monitoreo plan de adquisiciones</t>
  </si>
  <si>
    <t>según programación no es acumulativo, cada medición debe dar lo programado
El indicador es de alcance institucional - La responsabilidad es de Todas las áreas / El encargado de Generar el reporte ET</t>
  </si>
  <si>
    <t>Debida diligencia</t>
  </si>
  <si>
    <t>Gestión del Riesgo (d). Debida diligencia</t>
  </si>
  <si>
    <t>Documento formalizado para la debida diligencia elaborado</t>
  </si>
  <si>
    <t>Muestra el cumplimiento de la construcción de un documento que especifique como se maneja la debida diligencia en el Fondo Adaptación, formalizado en la entidad.</t>
  </si>
  <si>
    <t>Número de documentos formalizados</t>
  </si>
  <si>
    <t>Documento implementado en la entidad</t>
  </si>
  <si>
    <t>Documento aprobado</t>
  </si>
  <si>
    <t>Documento que contenga las orientaciones y definiciones a aplicar en el Fondo Adaptación en relación con la debida diligencia. Realizar reuniones con OAPC, y demás áreas que se requieran para la construcción del documento y definición del alcance.
1 documento adaptado y socializado. 
Gestionar tramite de formalización con OAPC y coordinar con TH y/o comunicaciones espacio para socialización</t>
  </si>
  <si>
    <t>Cierre contratos</t>
  </si>
  <si>
    <t>Cierre de los contratos realizado</t>
  </si>
  <si>
    <t xml:space="preserve">Muestra el cierre de los contratos solicitados por las áreas y los sectores en el periodo de acuerdo con los lineamientos normativos vigentes. </t>
  </si>
  <si>
    <t>Número de expedientes cerrados/ numero de expedientes con solicitud de cierre</t>
  </si>
  <si>
    <t>Número de expedientes cerrados</t>
  </si>
  <si>
    <t>Número de expedientes con solicitud de cierre</t>
  </si>
  <si>
    <t>Relación de expedientes cerrados</t>
  </si>
  <si>
    <t>Publicación contractual</t>
  </si>
  <si>
    <t>Cultura de la legalidad y estado abierto (a). Acceso información pública y transparencia</t>
  </si>
  <si>
    <t xml:space="preserve">Procesos contractuales publicados en el menú de transparencia de la página web </t>
  </si>
  <si>
    <t xml:space="preserve">Tiene como objetivo medir las publicaciones  de procesos contractuales de la tienda virtual en la sección de transparencia de la pagina web del Fondo.
</t>
  </si>
  <si>
    <t>Información publicada / Información generada que debe ser publicada en transparencia * 100</t>
  </si>
  <si>
    <t>Información publicada</t>
  </si>
  <si>
    <t>Información generada</t>
  </si>
  <si>
    <t>Procesos gestionados por el ET Gestión Contractual en la tienda virtual</t>
  </si>
  <si>
    <t>Inventario o matriz con procesos contractuales tienda virtual</t>
  </si>
  <si>
    <t>Publicación de información contractual n la sección de transparencia de la pagina web
Coordinar con ET comunicaciones</t>
  </si>
  <si>
    <t>Integridad declaración LA</t>
  </si>
  <si>
    <t>Seguimiento a los controles implementados para la prevención del lavado activos y de la financiación del terrorismo" desde gestión contractual</t>
  </si>
  <si>
    <t>Muestra la verificación por parte del equipo de gestión contractual del diligenciamiento  por los contratistas del Fondo Adaptación del "Formato de declaración de prevención del lavado activos y de la financiación del terrorismo", como medida de control frente a la materialización de riesgos asociados con LA/FT/FPADM</t>
  </si>
  <si>
    <t>(Número de Contratos verificados a través de las listas con el "Formato de declaración de prevención del lavado activos y de la financiación del terrorismo"/ Número de Contratos suscritos )*100</t>
  </si>
  <si>
    <t>Número de Contratos verificados a través de las listas con el "Formato de declaración de prevención del lavado activos y de la financiación del terrorismo"</t>
  </si>
  <si>
    <t>Número de Contratos suscritos en el periodo de medición</t>
  </si>
  <si>
    <t>Reporte gestión contractual - relación contratos con formato verificado</t>
  </si>
  <si>
    <t xml:space="preserve">Reporte gestión contractual </t>
  </si>
  <si>
    <t>Listado de contratos suscritos con enlace SECOP con verificación del cumplimiento del requisito "Formato de declaración de prevención del lavado activos y de la financiación del terrorismo"</t>
  </si>
  <si>
    <t>Meta Relación mensual de los contratos suscritos con la verificación del diligenciamiento y entrega del "Formato de declaración de prevención del lavado activos y de la financiación del terrorismo"
Corresponsables: Abogados que conforman el E.T. de Gestión Contractual</t>
  </si>
  <si>
    <t>Se espera cumplimiento del 100% mensual. Indicador por demanda.</t>
  </si>
  <si>
    <t>Capacitaciones  disciplinaria</t>
  </si>
  <si>
    <t>Acciones preventivas implementadas para evitar que los funcionarios y contratistas incurran en conductas disciplinables</t>
  </si>
  <si>
    <t xml:space="preserve">A través de las capacitaciones a funcionarios y contratistas se espera  reforzar la función preventiva en el marco de la función disciplinaria </t>
  </si>
  <si>
    <t>Número de capacitaciones realizadas</t>
  </si>
  <si>
    <t>Número de capacitaciones programadas</t>
  </si>
  <si>
    <t xml:space="preserve">1. Listas de asistencia
2. Presentación
</t>
  </si>
  <si>
    <t xml:space="preserve">Se plantea que las capacitaciones se hagan cada tres meses, para un total de cuatro (4) al año 
1. Coordinar con Talento Humano de acuerdo con el cronograma
2. Preparar la presentación con el tema propuesto
</t>
  </si>
  <si>
    <t>Líder ET Control Disciplinario</t>
  </si>
  <si>
    <t>Trámite denuncias</t>
  </si>
  <si>
    <t>Gestión del Riesgo (b). Canales de denuncia</t>
  </si>
  <si>
    <t xml:space="preserve">Denuncias por posibles conductas de carácter disciplinario gestionadas con el trámite correspondiente </t>
  </si>
  <si>
    <t>Muestra el monitoreo y gestión través de atención al ciudadano, los diferentes medios o canales que reciben las denuncias que llegan a la entidad, que son trasladadas al ET Control Interno Disciplinario donde se analizan para la toma de decisiones que corresponda.</t>
  </si>
  <si>
    <t>Trámite de todas las denuncias en el periodo de medición: (Número de denuncias tramitadas/   Número de denuncias recibidas)</t>
  </si>
  <si>
    <t>Número de denuncias tramitadas en el periodo de medición</t>
  </si>
  <si>
    <t>Número de denuncias recibidas en el periodo de medición</t>
  </si>
  <si>
    <t>Registro control ET</t>
  </si>
  <si>
    <t>datafondo /solicitudes recibidas</t>
  </si>
  <si>
    <t>Informe E.T. Control Interno Disciplinario</t>
  </si>
  <si>
    <t>Se plantea que no solo las denuncias por temas de corrupción sino todas aquellas que se reciban y describan conductas de tipo disciplinario, las cuales deben ser investigadas
Aplicar procedimiento establecido en la entidad</t>
  </si>
  <si>
    <t>Aseguramiento judicial</t>
  </si>
  <si>
    <t>Aseguramiento representación judicial</t>
  </si>
  <si>
    <t>Mide el porcentaje de representación judicial de los procesos judiciales en los que es sujeto procesal el Fondo Adaptación</t>
  </si>
  <si>
    <t>Procesos judiciales con poder/Procesos judiciales notificados * 100</t>
  </si>
  <si>
    <t>Procesos judiciales notificados</t>
  </si>
  <si>
    <t>procesos judiciales con poder</t>
  </si>
  <si>
    <t>Sistema Único de Información y Gestión Litigiosa - eKogui</t>
  </si>
  <si>
    <t>Reporte Sistema Único de Información y Gestión Litigiosa - eKogui</t>
  </si>
  <si>
    <t>Líder Gestión Jurídica, Defensa Judicial y Cobro Coactivo</t>
  </si>
  <si>
    <t>Procesos judiciales</t>
  </si>
  <si>
    <t>Gestión del daño antijurídico en procesos judiciales realizada</t>
  </si>
  <si>
    <t>Mide la efectividad de la defensa jurídica y la aplicación de la política de prevención del daño antijurídico.</t>
  </si>
  <si>
    <t xml:space="preserve"> Procesos judiciales con decisión desfavorable/ Procesos con decisión ejecutoriada *100</t>
  </si>
  <si>
    <t>Procesos judiciales con decisión desfavorable</t>
  </si>
  <si>
    <t>Procesos judiciales con decisión ejecutoriada</t>
  </si>
  <si>
    <t>Estado eKogui</t>
  </si>
  <si>
    <t>Información cargada y actualizada en el sistema de Información de Gestión Litigiosa del Estado - eKogui</t>
  </si>
  <si>
    <t>Mide el porcentaje de actualización del sistema frente a las actuaciones procesales surtidas al interior de los diferentes procesos judiciales.</t>
  </si>
  <si>
    <t>Procesos judiciales actualizados en sistema / Procesos judiciales con actuación procesal *100</t>
  </si>
  <si>
    <t xml:space="preserve">Procesos judiciales actualizados en sistema </t>
  </si>
  <si>
    <t xml:space="preserve">Procesos judiciales con actuación procesal </t>
  </si>
  <si>
    <t>Cartera a favor</t>
  </si>
  <si>
    <t>Recuperación de cartera en favor de la entidad realizada</t>
  </si>
  <si>
    <t>Mide la gestión de cobro y recaudo de cartera en favor de la entidad.</t>
  </si>
  <si>
    <t>Procesos judiciales con costas favorables / Procesos de cobro iniciados *100</t>
  </si>
  <si>
    <t>Procesos judiciales con costas favorables</t>
  </si>
  <si>
    <t>Procesos de cobro iniciados</t>
  </si>
  <si>
    <t>Reporte E.T.</t>
  </si>
  <si>
    <t>Capacitaciones jurídica</t>
  </si>
  <si>
    <t>Iniciativas adicionales</t>
  </si>
  <si>
    <t>Acción preventiva implementada del daño antijurídico</t>
  </si>
  <si>
    <t>A través de esta capacitación se espera reforzar y tener una acción preventiva del daño antijurídico.</t>
  </si>
  <si>
    <t>Invitación Comunicaciones</t>
  </si>
  <si>
    <t>1) Listas de asistencia
2) Presentación</t>
  </si>
  <si>
    <t>Listados de asistencia / presentación o soporte charla</t>
  </si>
  <si>
    <t>1) Coordinar con Talento humano, de acuerdo con cronograma
2) Preparar la presentación del tema DAÑO ANTIJURÍDICO
3) Preparar evaluaciones sobre las capacitaciones</t>
  </si>
  <si>
    <t>Acompañamiento jurídico</t>
  </si>
  <si>
    <t>Acompañamientos jurídicos misionales con formulación de alternativas jurídicas realizados</t>
  </si>
  <si>
    <t>Mide el porcentaje de solicitudes provenientes de las áreas misionales en las que el Equipo de Jurídica Misional formuló alternativas jurídicas desde la etapa de estructuración o durante el desarrollo del trámite, orientadas a minimizar riesgos, viabilizar decisiones o destrabar actuaciones, en el marco de contratos, convenios, modificaciones contractuales, respuestas a organismos de control, requerimientos de otras autoridades y atención jurídica a la comunidad.</t>
  </si>
  <si>
    <t>((Número de solicitudes atendidas oportunamente para el acompañamiento de trámites jurídicos en el periodo de medición)/ (Número de solicitudes recibidas para el acompañamiento de trámites jurídicos en el periodo de medición))*100</t>
  </si>
  <si>
    <t>Número de solicitudes atendidas oportunamente para el acompañamiento de trámites jurídicos</t>
  </si>
  <si>
    <t>Número de solicitudes recibidas para el acompañamiento de trámites jurídicos en el periodo de medición</t>
  </si>
  <si>
    <r>
      <t>R</t>
    </r>
    <r>
      <rPr>
        <sz val="8"/>
        <rFont val="Verdana"/>
        <family val="2"/>
      </rPr>
      <t>egistro del equipo jurídico</t>
    </r>
  </si>
  <si>
    <t xml:space="preserve">registro de solicitudes de acompañamiento jurídico recibidas </t>
  </si>
  <si>
    <t>Relación de solicitudes atendidas</t>
  </si>
  <si>
    <t>Líder Gestión jurídica misional o quien haga sus veces</t>
  </si>
  <si>
    <t>Datos</t>
  </si>
  <si>
    <t>Coberturas Geográficas estructuradas publicadas y disponibles en el portal de datos.</t>
  </si>
  <si>
    <t>Mide el progreso en la mejora o generación de las 20 coberturas geográficas prioritarias, desde su estructuración bajo estándares técnicos hasta su publicación final y disponibilidad al público en el portal oficial de datos geográficos</t>
  </si>
  <si>
    <t>Sumatoria  de las Coberturas geográficas Estructuradas y Publicadas.</t>
  </si>
  <si>
    <t>Portal de datos geográficos del Fondo</t>
  </si>
  <si>
    <t>Pdf con la información de las  Coberturas  geográficas estructuradas y públicas en el Portal de Datos, con su el respectivo link de acceso.</t>
  </si>
  <si>
    <t xml:space="preserve">1. Revisar archivos y coberturas existentes para determinar su estado actual.
2. Determinar mejoras a realizar y coberturas nuevas a producir.
3. Realizar las mejoras pertinentes y producir el material requerido.
4.Clasificarlo según la temática correspondiente y publicarlo en la sección del portal de datos a la que pertenezca para disponibilidad su uso para toda la entidad </t>
  </si>
  <si>
    <t>Asesor E.T Tecnologías de la Información</t>
  </si>
  <si>
    <t>Datos abiertos</t>
  </si>
  <si>
    <t>Conjunto de datos abiertos de la Entidad cargados/actualizado en el portal de datos abiertos de la Entidad.</t>
  </si>
  <si>
    <t>Muestra la actualización de los datos relacionados con un tema o sector concreto priorizado o el cargue de nuevos datos para la vigencia con su respectivo trámite de autorización interno y externo según corresponda</t>
  </si>
  <si>
    <t xml:space="preserve"> Sumatoria de los conjuntos de datos cargados/ actualizados y Publicados en el portal de datos abiertos de la Entidad</t>
  </si>
  <si>
    <t>Conjunto de datos abiertos de la Entidad cargados/ actualizado en el portal de datos abiertos de la Entidad.</t>
  </si>
  <si>
    <t xml:space="preserve">Portal de datos  Abiertos </t>
  </si>
  <si>
    <t>Documento con los datos abiertos cargados/ actualizados y publicados en el portal de datos abiertos.</t>
  </si>
  <si>
    <t>Actualizar los conjuntos de datos del Fondo o cargar nuevos datos (realizar el trámite interno y externo correspondiente)</t>
  </si>
  <si>
    <t>PETIC</t>
  </si>
  <si>
    <t>Capacitación IA TI</t>
  </si>
  <si>
    <t>Espacios de capacitación y formación realizados en el manejo herramientas de la IA a los colaboradores de la Entidad.</t>
  </si>
  <si>
    <t>Mide el nivel de preparación digital mínima de los colaboradores públicos dentro de la Entidad.</t>
  </si>
  <si>
    <t>Sumatoria de  Capacitaciones realizadas.</t>
  </si>
  <si>
    <t>Lista de asistencias, encuestas de satisfacción.</t>
  </si>
  <si>
    <t>1. Listado de asistencia.
2.Encuesta de satisfacción.</t>
  </si>
  <si>
    <t>Ejecutar actividades de formación en temas manejo herramientas de la IA a los colaboradores de la Entidad.</t>
  </si>
  <si>
    <t>Incidentes seguridad</t>
  </si>
  <si>
    <t>Tiempo promedio medido de incidentes de Seguridad de la Información detectados</t>
  </si>
  <si>
    <t xml:space="preserve">Mide el tiempo promedio transcurrido entre el inicio de un incidente de Seguridad de la Información y su detección por parte del Equipo de respuesta </t>
  </si>
  <si>
    <t>Suma de los tiempos desde el inicio hasta la detección de cada incidente / Numero total de incidentes detectados</t>
  </si>
  <si>
    <t>Suma de los tiempos desde el inicio hasta la detección de cada incidente</t>
  </si>
  <si>
    <t>Numero total de incidentes detectados</t>
  </si>
  <si>
    <t>Reporte de incidente con los tiempos de respuesta</t>
  </si>
  <si>
    <t>reporte revisiones</t>
  </si>
  <si>
    <t>Documentar y reportar los incidentes con los tiempos de respuesta.</t>
  </si>
  <si>
    <t>Indicador por demanda</t>
  </si>
  <si>
    <t>Rendición de cuentas</t>
  </si>
  <si>
    <t>Cultura de la legalidad y estado abierto (b). Participación ciudadana y rendición de cuentas</t>
  </si>
  <si>
    <t>Audiencia pública de rendición de cuentas realizada para la vigencia oct. 2025 a sep. 2026</t>
  </si>
  <si>
    <t xml:space="preserve">Muestra el cumplimiento del proceso de Rendición de cuentas que incluye la publicación del informe de gestión, el diseño de una estrategia de socialización hacia la ciudadanía, la identificación de necesidades informativas de los públicos de interés, la realización de la Audiencia Pública de Rendición de Cuentas para la vigencia octubre 2025 - septiembre 2026, y la socialización de los resultados a través de un informe final. </t>
  </si>
  <si>
    <t xml:space="preserve">Número de productos entregados </t>
  </si>
  <si>
    <t>Número de productos entregados</t>
  </si>
  <si>
    <t>Reporte ET comunicaciones y soportes</t>
  </si>
  <si>
    <t xml:space="preserve">Documentos que sustentan el desarrollo de la Audiencia Pública </t>
  </si>
  <si>
    <t>Requiere realizar etapa de alistamiento y definición de estrategia para la rendición de cuentas.
1. Publicación del informe de gestión
2. Diseño de una estrategia de socialización hacia la ciudadanía
3. Encuesta de identificación de necesidades informativas de los públicos de interés
4. Realización de la Audiencia Pública de Rendición de Cuentas para la vigencia octubre 2024 - septiembre 2026
5. Socialización de los resultados a través de un informe final.</t>
  </si>
  <si>
    <t xml:space="preserve">Líder E.T. Comunicaciones </t>
  </si>
  <si>
    <t>hace parte de PTEP (Acción estratégica: Cultura de la legalidad y estado abierto - b)</t>
  </si>
  <si>
    <t>Transparencia activa</t>
  </si>
  <si>
    <t>Información pública institucional disponible y accesible en los canales digitales, conforme a los estándares de transparencia activa y accesibilidad.</t>
  </si>
  <si>
    <t>Mide el nivel de cumplimiento en la actualización permanente de la información publicada en la página web institucional —especialmente en los menús de Transparencia, Atención al Ciudadano y Participa— y la elaboración y socialización de piezas comunicacionales accesibles en formatos alternativos, que faciliten la consulta de la información pública por parte de grupos étnicos, culturales y personas con discapacidad, según los lineamientos de la Resolución 1519 de 2020.</t>
  </si>
  <si>
    <t>Matriz seguimiento</t>
  </si>
  <si>
    <t xml:space="preserve">Matriz de seguimiento de publicaciones en la página web y documento que sustente el diseño y publicación del material audiovisual </t>
  </si>
  <si>
    <t xml:space="preserve">1. Doce (12) registros mensuales de publicaciones realizadas en la web para garantizar la información mínima requerida en los anexos de la Resolución 1519 de 2020. 
2. Elaboración y publicación mensual de diez (10) piezas audiovisuales entre las que se incluyen: videos con transcripción, traducción en diferentes dialectos y lenguaje de señas y piezas gráficas para redes sociales en lenguaje claro.  </t>
  </si>
  <si>
    <t>Comunicación externa</t>
  </si>
  <si>
    <t>Estrategia integral de comunicación externa realizada para fortalecer la imagen y presencia pública del Fondo Adaptación.</t>
  </si>
  <si>
    <t xml:space="preserve">Mide el desarrollo y difusión de contenidos institucionales relacionados con la gestión de la entidad y la ejecución de actividades de comunicación externa incluyendo programas, encuentros comunitarios, jornadas de socialización de proyectos que promuevan la presencia y conocimiento de la gestión del Fondo Adaptación en los territorios. </t>
  </si>
  <si>
    <t>Porcentaje de la Fases de la estrategia ejecutada en el periodo de medición/ Estrategia total programada</t>
  </si>
  <si>
    <t>Porcentaje de la Fases de la estrategia ejecutada en el periodo de medición</t>
  </si>
  <si>
    <t>Estrategia total programada</t>
  </si>
  <si>
    <t>Documento estrategia</t>
  </si>
  <si>
    <t>Documento que sustente el desarrollo e implementación de las fases de la estrategia integral de comunicaciones externa</t>
  </si>
  <si>
    <r>
      <rPr>
        <b/>
        <sz val="8"/>
        <color theme="1"/>
        <rFont val="Verdana"/>
        <family val="2"/>
      </rPr>
      <t xml:space="preserve">Fase 1: </t>
    </r>
    <r>
      <rPr>
        <sz val="8"/>
        <color theme="1"/>
        <rFont val="Verdana"/>
        <family val="2"/>
      </rPr>
      <t xml:space="preserve">Diseñar y ejecutar una estrategia integral de comunicación externa donde se definan las acciones comunicativas mediante la descripción de cada fase (expectativa, desarrollo y posicionamiento), así como la delimitación de sus objetivos, alcance y resultados. </t>
    </r>
    <r>
      <rPr>
        <b/>
        <sz val="8"/>
        <color theme="1"/>
        <rFont val="Verdana"/>
        <family val="2"/>
      </rPr>
      <t>(Reporte enero - documento con la estrategia 10%)
Fase 2:</t>
    </r>
    <r>
      <rPr>
        <sz val="8"/>
        <color theme="1"/>
        <rFont val="Verdana"/>
        <family val="2"/>
      </rPr>
      <t xml:space="preserve"> Desarrollo de acciones de expectativa que incluyan mensajes clave y preparen a los diferente públicos de interés para los contenidos del Fondo Adaptación. Incluye publicación de piezas audiovisuales que generen interés y recordación a través de un ecosistema digital interno que contribuya con el sentido de apropiación de la entidad.</t>
    </r>
    <r>
      <rPr>
        <b/>
        <sz val="8"/>
        <color theme="1"/>
        <rFont val="Verdana"/>
        <family val="2"/>
      </rPr>
      <t xml:space="preserve"> (Reporte marzo - documento con evidencias 20%)</t>
    </r>
    <r>
      <rPr>
        <sz val="8"/>
        <color theme="1"/>
        <rFont val="Verdana"/>
        <family val="2"/>
      </rPr>
      <t xml:space="preserve">
</t>
    </r>
    <r>
      <rPr>
        <b/>
        <sz val="8"/>
        <color theme="1"/>
        <rFont val="Verdana"/>
        <family val="2"/>
      </rPr>
      <t>Fase 3:</t>
    </r>
    <r>
      <rPr>
        <sz val="8"/>
        <color theme="1"/>
        <rFont val="Verdana"/>
        <family val="2"/>
      </rPr>
      <t xml:space="preserve"> Desarrollo de la estrategia mediante la divulgación de contenidos, producción y emisión de programas, encuentros comunitarios, jornadas de socialización de proyectos y publicación de alto valor informativo. </t>
    </r>
    <r>
      <rPr>
        <b/>
        <sz val="8"/>
        <color theme="1"/>
        <rFont val="Verdana"/>
        <family val="2"/>
      </rPr>
      <t>(Reporte junio - documento con evidencias 40%)</t>
    </r>
    <r>
      <rPr>
        <sz val="8"/>
        <color theme="1"/>
        <rFont val="Verdana"/>
        <family val="2"/>
      </rPr>
      <t xml:space="preserve">
</t>
    </r>
    <r>
      <rPr>
        <b/>
        <sz val="8"/>
        <color theme="1"/>
        <rFont val="Verdana"/>
        <family val="2"/>
      </rPr>
      <t>Fase 4:</t>
    </r>
    <r>
      <rPr>
        <sz val="8"/>
        <color theme="1"/>
        <rFont val="Verdana"/>
        <family val="2"/>
      </rPr>
      <t xml:space="preserve"> Etapa de posicionamiento en la que se consolida el mensaje institucional, enfocado en logros, resultados y beneficios de los proyectos del Fondo Adaptación, fortaleciendo la reputación institucional y la rendición de cuentas. Publicación de videos testimoniales, infografías con resultados de gestión, historias de vida, noticias en medios nacionales y comunitarios.  </t>
    </r>
    <r>
      <rPr>
        <b/>
        <sz val="8"/>
        <color theme="1"/>
        <rFont val="Verdana"/>
        <family val="2"/>
      </rPr>
      <t>(Reporte diciembre  - documento con evidencias 30%)</t>
    </r>
  </si>
  <si>
    <t>Comunicación interna</t>
  </si>
  <si>
    <t>Canales de comunicación interna implementado que fortalecen el ecosistema digital integrado y la identidad institucional.</t>
  </si>
  <si>
    <t>Mide el nivel de interacción, participación y apropiación por parte de los colaboradores frente a los contenidos, campañas y mensajes institucionales difundidos a través de los canales de comunicación interna. Este indicador permite evaluar el funcionamiento del ecosistema digital interno y su capacidad para fortalecer la identidad institucional y el conocimiento sobre la gestión del Fondo Adaptación.</t>
  </si>
  <si>
    <t>Documento trimestral que sustente el desarrollo e implementación de las acciones definidas en la estrategia interna.</t>
  </si>
  <si>
    <r>
      <rPr>
        <b/>
        <sz val="8"/>
        <color theme="1"/>
        <rFont val="Verdana"/>
        <family val="2"/>
      </rPr>
      <t>1.</t>
    </r>
    <r>
      <rPr>
        <sz val="8"/>
        <color theme="1"/>
        <rFont val="Verdana"/>
        <family val="2"/>
      </rPr>
      <t xml:space="preserve"> Diseñar la estrategia de comunicación interna que establezca las acciones, objetivos y lineamientos necesarios para fortalecer la apropiación de los colaboradores con la misionalidad del Fondo Adaptación, integrando los componentes del ecosistema digital interno.
</t>
    </r>
    <r>
      <rPr>
        <b/>
        <sz val="8"/>
        <color theme="1"/>
        <rFont val="Verdana"/>
        <family val="2"/>
      </rPr>
      <t>2.</t>
    </r>
    <r>
      <rPr>
        <sz val="8"/>
        <color theme="1"/>
        <rFont val="Verdana"/>
        <family val="2"/>
      </rPr>
      <t xml:space="preserve"> Diseñar, producir y difundir contenidos internos de valor agregado que fortalezcan la identidad institucional.
</t>
    </r>
    <r>
      <rPr>
        <b/>
        <sz val="8"/>
        <color theme="1"/>
        <rFont val="Verdana"/>
        <family val="2"/>
      </rPr>
      <t>3.</t>
    </r>
    <r>
      <rPr>
        <sz val="8"/>
        <color theme="1"/>
        <rFont val="Verdana"/>
        <family val="2"/>
      </rPr>
      <t xml:space="preserve"> Promover la interacción entre los colaboradores dentro del ecosistema digital del Fondo Adaptación a través de actividades como activación de marca institucional, campañas internas, dinámicas participativas y acciones que incentiven el sentido de pertenencia.</t>
    </r>
  </si>
  <si>
    <t>Huella carbono</t>
  </si>
  <si>
    <t>Evalúa el cumplimiento de las etapas para generar el inventario y calcular la huella de carbono institucional.</t>
  </si>
  <si>
    <t>(Número de Entregables completados / 2 Entregables definidos) x 100</t>
  </si>
  <si>
    <t>Número de entregables completados</t>
  </si>
  <si>
    <t>Dos (2)entregables definidos</t>
  </si>
  <si>
    <t>Bases de datos de consumo energético, documentos de movilidad laboral, informes de contratación, consolidado de fuentes de emisión.</t>
  </si>
  <si>
    <t>Plan de trabajo del PIGA 2026 y lineamientos del</t>
  </si>
  <si>
    <t>Informe técnico del inventario y huella de carbono.</t>
  </si>
  <si>
    <t>N.A.</t>
  </si>
  <si>
    <t>Secretaria General - Líder ET</t>
  </si>
  <si>
    <t>Documental</t>
  </si>
  <si>
    <t>Plan Institucional de Archivos - PINAR implementado</t>
  </si>
  <si>
    <t>Mide  el grado de ejecución de las actividades archivísticas programadas durante la vigencia 2026. Se calcula como la relación porcentual entre las Actividades del PINAR ejecutadas y las Actividades del PINAR programadas para el periodo, con una meta establecida del 100% para el año. Este indicador permite al Fondo evaluar si las acciones definidas, las cuales abordan aspectos críticos como la falta de lineamientos normalizados, la actualización de las Tablas de Retención Documental (TRD) y la organización de expedientes , se están llevando a cabo de manera efectiva para fortalecer la gestión documental integral y sostenible</t>
  </si>
  <si>
    <t>(Número de actividades del PINAR ejecutadas/ Número de actividades del PINAR programadas) x 100</t>
  </si>
  <si>
    <t>Actividades del PINAR ejecutada</t>
  </si>
  <si>
    <t xml:space="preserve"> Actividades del PINAR programadas</t>
  </si>
  <si>
    <t>Informes de avance y actas de seguimiento del PINAR.</t>
  </si>
  <si>
    <t>Plan Institucional de Archivos PINAR.</t>
  </si>
  <si>
    <t xml:space="preserve">Informes de avance y actas de seguimiento del PINAR.
</t>
  </si>
  <si>
    <t>Definir aspectos críticos, realizar intervención y avaluar su nivel de cumplimiento</t>
  </si>
  <si>
    <t xml:space="preserve"> Líder ET Servicios Administrativos y Gestión Documental </t>
  </si>
  <si>
    <t>Presupuesto total</t>
  </si>
  <si>
    <t>Presupuesto de funcionamiento en SIIF Nación ejecutado en compromisos</t>
  </si>
  <si>
    <t>Realiza la medición del porcentaje de ejecución en compromisos de los recursos de funcionamiento asignados a   la Entidad para la vigencia en curso. La medición final se realiza al final de la vigencia, se hace seguimiento cualitativo, depende de las acciones de los ejecutores de recursos.</t>
  </si>
  <si>
    <t>Valor semestral acumulado del presupuesto de Funcionamiento ejecutado en compromisos /Valor apropiación vigente en Funcionamiento)*100</t>
  </si>
  <si>
    <t>Valor semestral acumulado del presupuesto de Funcionamiento ejecutado en compromisos</t>
  </si>
  <si>
    <t>Valor apropiación vigente en Funcionamiento</t>
  </si>
  <si>
    <t>Reporte de ejecución presupuestal agregada generado en el Sistema Integrado de Información Financiera SIIF Nación</t>
  </si>
  <si>
    <t>Decreto de liquidación del Presupuesto de cada vigencia o modificaciones presupuestales suscritas por el MHCP</t>
  </si>
  <si>
    <t>Reporte de ejecución presupuestal generado de SIIF Nación</t>
  </si>
  <si>
    <t>Desagregar el presupuesto asignado, emitir las Certificaciones de Disponibilidad Presupuestal - CDP, Registros Presupuestales y Traslados Presupuestales solicitados por los ejecutores del Presupuesto.</t>
  </si>
  <si>
    <t>Líder ET Gestión Financiera</t>
  </si>
  <si>
    <t>Presupuesto funcionamiento</t>
  </si>
  <si>
    <t>Presupuesto de funcionamiento e inversión en SIIF Nación ejecutado en compromisos</t>
  </si>
  <si>
    <t>Realiza la medición del porcentaje de ejecución en compromisos de los recursos de funcionamiento e inversión asignados a   la Entidad para la vigencia en curso. La medición final se realiza al final de la vigencia, se hace seguimiento de forma cualitativa, depende de las acciones de los ejecutores de recursos.</t>
  </si>
  <si>
    <t>Valor semestral acumulado del presupuesto de Funcionamiento e Inversión ejecutado en compromisos /Valor apropiación vigente en Funcionamiento e Inversión)*100</t>
  </si>
  <si>
    <t>Valor semestral acumulado del presupuesto de Funcionamiento e Inversión ejecutado en compromisos</t>
  </si>
  <si>
    <t xml:space="preserve">Valor apropiación vigente en Funcionamiento e Inversión </t>
  </si>
  <si>
    <t>Los recursos que se controlan son los apropiados en SIIF Nación, funcionamiento e inversión
El indicador es de alcance institucional - La responsabilidad es de Todas las áreas / El encargado de Generar el reporte ET</t>
  </si>
  <si>
    <t>Presupuesto inversión</t>
  </si>
  <si>
    <t>Presupuesto de inversión en SIIF Nación ejecutado en compromisos</t>
  </si>
  <si>
    <t>Realiza la medición del porcentaje de ejecución en compromisos de los recursos de inversión asignados a   la Entidad para la vigencia en curso. La medición final se realiza al final de la vigencia, se hace seguimiento de forma cualitativa, depende de las acciones de los ejecutores de recursos.</t>
  </si>
  <si>
    <t>Valor semestral acumulado del presupuesto de Inversión ejecutado en compromisos /Valor apropiación vigente en Inversión)*100</t>
  </si>
  <si>
    <t>Valor semestral acumulado del presupuesto de Inversión ejecutado en compromisos</t>
  </si>
  <si>
    <t xml:space="preserve">Valor apropiación vigente en Inversión </t>
  </si>
  <si>
    <t>En SIIF Nación
El indicador es de alcance institucional - La responsabilidad es de Todas las áreas / El encargado de Generar el reporte ET</t>
  </si>
  <si>
    <t>PAC</t>
  </si>
  <si>
    <t>PAC total ejecutado en la vigencia</t>
  </si>
  <si>
    <t>Mide el porcentaje de ejecución de los pagos mensuales en función del PAC proyectado (Inversión - Funcionamiento) por los sectores y Macroproyectos para el mes de análisis</t>
  </si>
  <si>
    <t>(PAC total pagado/PAC total proyectado) Sumatoria del Gasto general ,Gastos de personal ,Inversión / PAC total proyectado: Gastos general , Gastos de personal , Inversión) x Valor asignado al mes{ponderado del porcentaje de pago de cada mes de acuerdo al comportamiento de los últimos tres años}) 100</t>
  </si>
  <si>
    <t>PAC total pagado: Sumatoria Gastos general, Gastos de personal, Inversión } Reserva,(OP Valor Liquido Cero y Reserva según aplique) y Valores de la vigencia (Valor de los pagos efectuados por el Fondo)</t>
  </si>
  <si>
    <t>SIFA Y SIIF NACION</t>
  </si>
  <si>
    <t>Memorandos de solicitud de PAC remitidos por las Áreas ejecutoras de recursos</t>
  </si>
  <si>
    <t>Los informes de pago de SIFA y SIIF</t>
  </si>
  <si>
    <t>otros: Todas las fuentes de financiación (Inversión y Funcionamiento)
El indicador es de alcance institucional - Responsable Todo el Fondo Adaptación - reporta financiera.
Líder ET Gestión Financiera (Reporte)</t>
  </si>
  <si>
    <t>SARLAF</t>
  </si>
  <si>
    <t>Aplicación de las normas establecidas en materia de prevención de lavado de activos y financiamiento del terrorismo (SARLAFT) por la información de la fiduciaria, recibida y verificada</t>
  </si>
  <si>
    <t>Hacer seguimiento a los pagos realizados por la fiducia con validación de requisitos SARLAFT, mediante la solicitud a las fiduciarias de las certificaciones correspondientes y verificar el recibo de las mismas. corresponde a la certificación mensual de los pagos tramitados por las fiduciarias donde validen la aplicación de las normas establecidas en materia de prevención de lavado de activos y financiamiento del terrorismo (SARLAFT)</t>
  </si>
  <si>
    <t>Número de reportes de certificaciones recibidos en la entidad donde conste:  validación SARLAFT de las fiduciarias</t>
  </si>
  <si>
    <t>Número de reportes de certificaciones recibidos en la entidad donde conste: Pagos certificados con validación SARLAFT / pagos tramitados * 100</t>
  </si>
  <si>
    <t>Reporte fiducias</t>
  </si>
  <si>
    <t>Reporte de pagos remitidos por las fiducias
certificados</t>
  </si>
  <si>
    <t>Solicitar certificación
Revisión reporte de pagos y de los requisitos SARLAFT</t>
  </si>
  <si>
    <t>otros: Todas las fuentes de financiación (Inversión y Funcionamiento)</t>
  </si>
  <si>
    <t>PQRSFD</t>
  </si>
  <si>
    <t xml:space="preserve">PQRSFD respondidas oportunamente por las áreas	</t>
  </si>
  <si>
    <t>Mide el porcentaje de PQRSFD que reciben respuesta dentro de los tiempos legales establecidos, reflejando la oportunidad y calidad de la gestión de las áreas responsables.</t>
  </si>
  <si>
    <t>Número total de PQRSFD resueltas oportunamente /Número de PQRSFD total recibidas)*100</t>
  </si>
  <si>
    <t>Número total de PQRSFD resueltas oportunamente en el periodo de medición</t>
  </si>
  <si>
    <t>Número total de PQRSFD  recibidas en el periodo de medición</t>
  </si>
  <si>
    <t>Datafondo</t>
  </si>
  <si>
    <t>Informe trimestral de la gestión de PQRSFD recibidas en el Fondo Adaptación, publicado en la pagina web dentro de los primero 10 días hábiles del mes siguiente al corte del informe.</t>
  </si>
  <si>
    <t xml:space="preserve">Seguimiento y control a los tiempos de respuesta a las PQRSFD dentro del término de ley.
Se elabora y publica en página web trimestralmente el informe de la gestión de PQRSFD recibidas en el Fondo Adaptación dentro de los primero 10 días del mes siguiente al corte del informe. </t>
  </si>
  <si>
    <t>Líder ET Relacionamiento con el Ciudadano</t>
  </si>
  <si>
    <t>"El indicador es de alcance institucional - La responsabilidad es de Todas las áreas / El encargado de Generar el reporte ET Relacionamiento con el Ciudadano
Es por demanda. según programación. no es acumulativo, cada medición debe dar lo programado.
Complementa PTEP (antes PAAC)"</t>
  </si>
  <si>
    <t>Canal de Denuncia</t>
  </si>
  <si>
    <t>Información anticorrupción difundida a la ciudadanía para promover la transparencia y los canales de denuncia</t>
  </si>
  <si>
    <t>Mide la cantidad de piezas de comunicación socializadas a través de los canales externos para promover la transparencia e informar sobre los canales  de denuncia por Actos de Corrupción habilitados.</t>
  </si>
  <si>
    <t>Número de piezas de comunicación socializadas de manera oportuna y por canales oficiales</t>
  </si>
  <si>
    <t>Número de piezas de comunicación socializadas</t>
  </si>
  <si>
    <t>Piezas socializadas en canales externo</t>
  </si>
  <si>
    <t>Pieza trimestral socializada en canales externos</t>
  </si>
  <si>
    <t>Identificar temáticas a socializar en las Piezas comunicativas 
Remitir solicitud y coordinar con ET Comunicaciones la publicación</t>
  </si>
  <si>
    <t xml:space="preserve">Preguntas Frecuentes </t>
  </si>
  <si>
    <t>Información actualizada de la página web con lenguaje claro para mejorar la interacción ciudadana</t>
  </si>
  <si>
    <t>Mide el avance en la actualización de la información del micrositio preguntas frecuentes de la pagina web del Fondo Adaptación del sector priorizado, para que sea accesible y comprensible para todos los ciudadanos, mejorando la experiencia de servicio.</t>
  </si>
  <si>
    <t xml:space="preserve">
(Número de preguntas frecuentes del sector priorizado y publicadas con lenguaje claro/ Número total de preguntas frecuentes del sector priorizado establecidas en la pagina web)*100</t>
  </si>
  <si>
    <t>Número de preguntas frecuentes del sector priorizado adaptadas y publicadas con lenguaje claro</t>
  </si>
  <si>
    <t>Número total de preguntas frecuentes del sector priorizado establecidas en la pagina web</t>
  </si>
  <si>
    <t>Pagina web</t>
  </si>
  <si>
    <t>Listado de preguntas iniciales</t>
  </si>
  <si>
    <t xml:space="preserve">_Guía para traducir documentos en lenguaje claro actualizada y socializada
_Mesa de trabajo con el sector  lista de asistencia
_Correo electrónico con la solicitud al sector Vivienda
_Laboratorio de simplicidad. acta de reunión
_Pantallazo del micrositio web actualizado
</t>
  </si>
  <si>
    <t xml:space="preserve">_Actualización guía para traducir documentos en lenguaje claro, que se tendría actualizada dentro del primer trimestre del 2026.
_Mesa de trabajo con el sector para socializar la actividad de actualización micrositio en las preguntas frecuentes d e la página web, inicialmente al sector vivienda, toda vez que tiene impacto directo con el relacionamiento entidad-ciudadano . lista de asistencia, dicha mesa se realizaría entre febrero y marzo de 2026.
_Correos electrónicos con la solicitud de validación de las preguntas y respuestas por parte del sector Vivienda. Se remitirá solicitud a 31 de marzo de 2026.
_Laboratorio de simplicidad para evaluar la traducción en lenguaje claro con los ciudadanos. Se realizará la implementación de la guía para traducir documentos en lenguaje claro y se realizará actividades respectivas iniciando en el segundo trimestre de 2026 y finalizando en agosto de 2026.
_Registro versión anterior y ajuste. Pantallazo. Actualización del micrositio web en septiembre de 2026.
</t>
  </si>
  <si>
    <t>Descripción adicional (si se requiere): Este documento es la propuesta de planeación participativa 2026 de la entidad, incluye metas estratégicas misionales 2026 regionalizadas, así como, metas asociadas al objetivo estratégico No.5 de la entidad, metas transversales, programa de transparencia y ética pública 2026 y plan de cierre brechas FURAG 2026.</t>
  </si>
  <si>
    <t>ID indicador 
(asigna OAPC una vez aprobado)</t>
  </si>
  <si>
    <t>Plan de acción integral para la reducción del riesgo de inundaciones y adaptación al cambio climático en la región de  La Mojana actualizado</t>
  </si>
  <si>
    <t xml:space="preserve">Se refiere al avance general del proceso para la actualización del Plan de Acción de la Mojana por parte de las E.T del Fondo Adaptación </t>
  </si>
  <si>
    <t xml:space="preserve">Plan de Acción Actualizado </t>
  </si>
  <si>
    <t>1. Elaboración del documento de Política
2. Formalización en el sistema de gestión de Calidad
3. Divulgación de la Política</t>
  </si>
  <si>
    <t>Estrategia de desarrollo socioeconómico para la región de la Mojana terminada y entregada</t>
  </si>
  <si>
    <t>Organización regional para la prestación de servicios agrícolas para la región de La Mojana terminada y entregada</t>
  </si>
  <si>
    <t>Desarrollo Socioeconómico para la cadena productiva del arroz para la región de la Mojana entregado</t>
  </si>
  <si>
    <t>Desarrollo Socioeconómico para la cadena productiva de la pesca terminado y entregado</t>
  </si>
  <si>
    <t xml:space="preserve">Proyecto de Desarrollo Socioeconómico para  "Impulsar la reconversión productiva y la sostenibilidad de las iniciativas manufactureras de la economía popular en La Mojana"  contratado </t>
  </si>
  <si>
    <t>Proyecto de Desarrollo Socioeconómico para  "Impulsar la reconversión productiva y la sostenibilidad de las iniciativas manufactureras de la economía popular en La Mojana " terminado y entregado</t>
  </si>
  <si>
    <t xml:space="preserve">Proyecto de Desarrollo Socioeconómico para "Impulsar la transformación productiva y la sostenibilidad económica de las iniciativas de la economía popular en el sector de servicios en la subregión de La Mojana" contratado </t>
  </si>
  <si>
    <t>Fortalecimiento a las unidades sociales productivas desarrolladas en el Proyecto Inclusión Productiva Yati - La Bodega (Fase II) contratado.</t>
  </si>
  <si>
    <t xml:space="preserve">Fortalecimiento a las unidades sociales productivas desarrolladas en el Proyecto Inclusión Productiva Yati - La Bodega (Fase II) terminado y entregado.  </t>
  </si>
  <si>
    <t>Corresponde a la cantidad de viviendas contratadas en el municipio de SAN LORENZO</t>
  </si>
  <si>
    <t>Corresponde a la cantidad de viviendas contratadas en el municipio de VARIOS</t>
  </si>
  <si>
    <t>Corresponde a la cantidad de viviendas contratadas en el municipio de PISBA</t>
  </si>
  <si>
    <t>Corresponde a la cantidad de viviendas contratadas en el municipio de POPAYÁN</t>
  </si>
  <si>
    <t>Corresponde a la cantidad de viviendas contratadas en el municipio de ALBÁN</t>
  </si>
  <si>
    <t>Líder Sectorial E.T Macroproyecto Jarillón de Cali</t>
  </si>
  <si>
    <t>Soluciones de vivienda contratadas</t>
  </si>
  <si>
    <t>Líder Equipo de Trabajo Equipo de Trabajo de Sector Medio Ambiente Niña 2010-2011 (Proyecto Integral del Canal del Dique)</t>
  </si>
  <si>
    <t>Registro de avance del cronograma establecido para la ejecución de acuerdos. (Tener en cuenta que una extensión en tiempo del convenio en ejecución disminuye su porcentaje de avance)</t>
  </si>
  <si>
    <t>Acta de Terminación  -Informe de Interventoría</t>
  </si>
  <si>
    <t>Mide el número de Hectáreas contratadas para rehabilitar en zonas afectadas por el fenómeno de la Niña</t>
  </si>
  <si>
    <t>No. De Hectáreas rehabilitadas_Contratada</t>
  </si>
  <si>
    <t>No. De Hectáreas Rehabilitadas Contratadas</t>
  </si>
  <si>
    <t>Mide el número de Hectáreas rehabilitadas (acciones implementadas) en zonas afectadas por el fenómeno de la Niña (implementar las acciones de rehabilitación ecológica)</t>
  </si>
  <si>
    <t>No. De Hectáreas rehabilitadas_implementadas</t>
  </si>
  <si>
    <t>No. De Hectáreas implementadas</t>
  </si>
  <si>
    <t>Porcentaje mensual de avance de la estrategia de rehabilitación ecológica teniendo en cuenta las fases de contratación - aprestamiento e implementación</t>
  </si>
  <si>
    <t>Porcentaje mensual de avance de la estrategia de rehabilitación ecológica</t>
  </si>
  <si>
    <t xml:space="preserve">Proyecto de Desarrollo Socioeconómico para "Impulsar la transformación productiva y la sostenibilidad económica de las iniciativas de la economía popular en el sector de servicios en la subregión de La Mojana"  terminado y entregado .  </t>
  </si>
  <si>
    <t>SECOP - Presupuesto - ET Dinámicas Hídricas -Mejoramiento de Hábitat</t>
  </si>
  <si>
    <t>Mide el numero de tramos intervenidos (Terminados) en vías rurales dentro del Convenio Interadministrativo 308-2025 suscrito con INVIAS_Terminados</t>
  </si>
  <si>
    <t>No. de tramos intervenidos en vías rurales_Terminados</t>
  </si>
  <si>
    <t>SECOP - Presupuesto - ET Dinámicas Hídricas -Mejoramiento de Hábitat-Informe INVIAS</t>
  </si>
  <si>
    <t>Mide el numero de tramos intervenidos (Entregados) en vías rurales dentro del Convenio Interadministrativo 308-2025 suscrito con INVIAS_Entregadas</t>
  </si>
  <si>
    <t>No. de tramos intervenidos en vías rurales_Entregados</t>
  </si>
  <si>
    <t>Mide el número de procesos de licenciamiento, desarrollo y soporte de la  plataforma de modelación para la región de la Mojana puesta en funcionamiento</t>
  </si>
  <si>
    <t>No. De Hectáreas Rehabilitadas</t>
  </si>
  <si>
    <t>Mide la contratación de las obras de Paisajismo a ejecutarse en el municipio de San Marcos Sucres dentro de las obras de protección de muros en La Mojana</t>
  </si>
  <si>
    <t>Bolívar</t>
  </si>
  <si>
    <t>Informes de Interventoría -</t>
  </si>
  <si>
    <t>Herramienta PSA
Repositorio de informes de supervisión e interventoría</t>
  </si>
  <si>
    <t>Cronograma de ejecución PSA 
Informes de Interventoría y Supervisión</t>
  </si>
  <si>
    <t>Cronograma de ejecución PSA 
Informes de Interventoría y Supervisión
Acta de entrega</t>
  </si>
  <si>
    <t>Contratación suscrita para la implementación de las medidas de recuperación hídrica del río Cauca en la región de La Mojana, comprendiendo a ejecución de obras/intervenciones y su interventoría,</t>
  </si>
  <si>
    <t>Acta de Finalización de Obra</t>
  </si>
  <si>
    <t>informe Consolidado de Monitoreo – Campaña X, que deberá incluir como mínimo:
(i) el alcance de la campaña, fechas de ejecución, puntos de muestreo georreferenciados (coordenadas) y matrices evaluadas (agua y/o suelo);
(ii) un cuadro maestro de trazabilidad que relacione código de muestra, punto de muestreo, fecha y hora, parámetros analizados, número de cadena de custodia, número de informe de laboratorio, resultados obtenidos y estado de validez de la medición; y
(iii) anexos completos que incluyan actas y formatos de campo, cadenas de custodia debidamente firmadas, informes y/o certificados de laboratorio, acta de validación por parte de la interventoría o supervisión (cuando aplique), y la base de datos georreferenciada correspondiente.</t>
  </si>
  <si>
    <t>1) Documentos para el diseño, estructuración y creación del  Banco de Proyectos del Fondo Adaptación articulado con la política pública nacional vigente, CON 6 ENTREGAS EN 4 FASES ASÍ: 
I. FASE 1: 25% DEL TOTAL DE LA META 1 - 100% DE LA FASE 1
Base de datos consolidada  de los programas y proyectos misionales del Fondo Adaptación como punto de partida en la organización del portafolio institucional. (ENTREGA 1 - ABRIL 30 2026)
II, FASE 2: 25% DEL TOTAL DE LA META 1 - 100% DE LA FASE 2
PRIMER AVANCE DEL: Documento (guía técnica, entre otros) para consolidar y fortalecer la metodología y los lineamientos del proceso de estructuración de programas y proyectos, articulado con  el mapa de procesos de la entidad, el marco normativo vigente y los documentos que enmarquen las buenas prácticas de gestión de proyectos a nivel nacional e internacional. 
12.5% DEL TOTAL DE LA META - 50% DE LA FASE 2 (ENTREGA 2 - JUNIO 30 2026)
SEGUNDO AVANCE DEL: Documento (guía técnica, entre otros) para consolidar y fortalecer la metodología y los lineamientos del proceso de estructuración de programas y proyectos, articulado con  el mapa de procesos de la entidad, el marco normativo vigente y los documentos que enmarquen las buenas prácticas de gestión de proyectos a nivel nacional e internacional. 
12.5% DEL TOTAL DE LA META - 50% DE LA FASE 2 (ENTREGA 3 - AGOSTO 31 2026)
III. FASE 3: 25% DEL TOTAL DE LA META 1 - 100% DE LA FASE 3
Implementar la metodología establecida en el avance del diseño y estructuración del Banco de Proyectos, por medio de pilotos, con programas y proyectos resultantes de la Meta 1 - Fase 1 y Fase 2. 
25% DEL TOTAL DE LAS META 1 - 100% DE LA FASE 3
       a.) Piloto 1 (50% del 25% = 12.5% de la Meta) (ENTREGA 4 - OCTUBRE 31 2026)
       b.) Piloto 2 (50% del 25% = 12.5% de la Meta) (ENTREGA 5 - NOVIEMBRE 30 2026)
IV, FASE 4: 25% DEL TOTAL DE LA META 1 - 100% DE LA FASE 4
Protocolo implementado para la gestión del BP, que permita el l registro, seguimiento, control y monitoreo de los programas y proyectos enmarcado en una metodología de trazabilidad.
25% DEL TOTAL DE LA META - 100% DE LA FASE 4 (ENTREGA 6 - DICIEMBRE 31 2026)</t>
  </si>
  <si>
    <t>2 alianzas estratégicas estructuradas  ( convenios, memorandos de entendimiento, declaración de intención, etc.) que viabilicen la incorporación de recursos financieros (nacionales, internacionales, públicos o privados, organismos multilaterales, etc.) para los programas y proyectos.
El indicador comprende en dos fases distribuidas en los trimestres así: 
FASE 1 (66%) + FASE 2 (33%) = 100%, así:
FASE 1: Gestión (66%)
Abril: 33%
Julio : 33% 
FASE 2: Estructuración (33%)
Diciembre: 33%</t>
  </si>
  <si>
    <t xml:space="preserve">Correos electrónicos, DataFondo </t>
  </si>
  <si>
    <t xml:space="preserve">Documento firmado con el concepto de la aprobación o no aprobación de los ítems no previstos </t>
  </si>
  <si>
    <t xml:space="preserve">Hace referencia a las solicitudes realizadas por las áreas misionales de la Entidad, para la revisión de Ítems no Previstos de contratos en ejecución que requieran modificaciones. Esta acción permite dar un concepto de aprobación para determinar si es prudente o no realizar las modificaciones solicitadas. </t>
  </si>
  <si>
    <t>((Sumatoria del número de solicitudes tramitadas)/(Sumatoria del número de solicitudes de revisión de Ítems no Previstos radicadas a la Subgerencia))*100</t>
  </si>
  <si>
    <t>Número de solicitudes de revisión de Ítems no Previstos Tramitadas</t>
  </si>
  <si>
    <t>Número de solicitudes de revisión de Ítems no Previstos radicadas a la Subgerencia</t>
  </si>
  <si>
    <t>1) Documentos firmados, emitidos por la Subgerencia de Estructuración con el concepto de aprobación o no aprobación de los Ítems</t>
  </si>
  <si>
    <t>(Número de etapas completadas para la actualización del Plan de Acción/ Número total de etapas totales) × 100</t>
  </si>
  <si>
    <t>Número de etapas completadas para para la actualización del Plan de Acción</t>
  </si>
  <si>
    <t xml:space="preserve">Guía de Planeación para el Indicador </t>
  </si>
  <si>
    <t>PA_PETP_ Realizar en región espacios de participación ciudadana y articulación interinstitucional en el marco de la Estrategia de Gestión Social</t>
  </si>
  <si>
    <t>Matriz AV de seguimiento a espacios de participación 
Actas de reunión espacios de participación ciudadana
Actas Comité Regional de Seguimiento - Cores</t>
  </si>
  <si>
    <t xml:space="preserve">Matriz AV de seguimiento a espacios de participación 
Actas de reunión espacios de participación ciudadana
Actas Comité Regional de Seguimiento Cores
</t>
  </si>
  <si>
    <t xml:space="preserve">La meta 2026 incluye los espacios que se tienen en rezago de 2025.
Las metas propuestas para los años2027 y 2028 dependerán del número de proyectos que el FA este estructurando y desarrollando
Acción estratégica para el PTEP_Fortalecer la participación ciudadana mediante la realización de acciones que promuevan la transparencia, la rendición de cuentas y el acceso a la información relacionada con la gestión de la entidad
</t>
  </si>
  <si>
    <t>Formatos de sondeos de satisfacción realizados</t>
  </si>
  <si>
    <t xml:space="preserve">Formatos de sondeos de satisfacción realizados
</t>
  </si>
  <si>
    <t xml:space="preserve">Acta de reunión
Listado de asistencia </t>
  </si>
  <si>
    <t xml:space="preserve">PA_Corresponde a los espacios de seguimiento donde los profesionales sociales del Fondo se encuentran con los gestores sociales de campo para realizar seguimiento a la adecuada implementación de la Política y Estrategia de Gestión Social en los proyectos de la Entidad. </t>
  </si>
  <si>
    <t xml:space="preserve">PA_ El 100% de los planes de gestión social remitidos por las áreas misionales sean tramitados  por parte de la Subgerencia de Regiones para su aprobación </t>
  </si>
  <si>
    <t xml:space="preserve">PA_ El 100% de los cierres y paz y salvos sociales  remitidos por las áreas misionales sean tramitados  por parte de la Subgerencia de Regiones para su emisión. </t>
  </si>
  <si>
    <t>PA_Actividades de gestión social y articulación interinstitucional realizadas para proyectos que no se encuentran en ejecución</t>
  </si>
  <si>
    <t xml:space="preserve">PA_realizar actividades de gestión social y articulación interinstitucional realizadas para proyectos  que se encuentren en estado de estructuración, suspendidos o finalizados en el marco del acompañamiento social que realiza la Subgerencia de Regiones
</t>
  </si>
  <si>
    <t>Actividades de gestión social y articulación interinstitucional realizadas</t>
  </si>
  <si>
    <t>Numero de actividades de gestión social y articulación interinstitucional realizadas</t>
  </si>
  <si>
    <t xml:space="preserve">Informes de resultados de la implementación dela Estrategia de Gestión Social y el Manual de Auditorias Visibles elaborados y publicados en la página web del Fondo </t>
  </si>
  <si>
    <t xml:space="preserve">Presentar las sugerencias y recomendaciones recibidas en espacios de participacion ante el Comité institucional de gestión y desempeño para  la toma de decisiones de la Alta Dirección. 
Se realizará en el primer trimestre de 2026 la presentación de las sugerencias y recomendaciones recibidas en el segundo semestre de 2025.
Se realizará en el tercer trimestre de 2026 la presentación de las sugerencias y recomendaciones recibidas en el primer semestre de 2026.
</t>
  </si>
  <si>
    <t>Presentación a Comités de institucional de gestión y desempeño</t>
  </si>
  <si>
    <t xml:space="preserve">Presentación 
Informe semestral de sugerencias y recomendaciones </t>
  </si>
  <si>
    <t>Inventario y cálculo de huella de carbono elaborado e implementado</t>
  </si>
  <si>
    <t>PAC total proyectado: sumatoria (Gastos general, Gastos de personal, Inversión) x (Valor asignado al mes{ponderado del porcentaje de pago de cada mes de acuerdo con el comportamiento de los últimos tres años} (El valor proyectado por las áreas de solicitud de PAC)</t>
  </si>
  <si>
    <t xml:space="preserve">PA_Realizar seguimiento a la satisfacción del Fondo Adaptación por parte de los ciudadanos o grupos de interés  en los diferentes espacios de participación y canales de atención.
</t>
  </si>
  <si>
    <t>PTEP (antes PAAC) y FURAG (brechas AÑO)</t>
  </si>
  <si>
    <t>1) Analizar, priorizar actividades, y plan de trabajo interno elaborado
2) Plan de trabajo programado por cada área para la actualización de los procesos y documentos de apoyo críticos a su cargo, por solicitud de OAPC.
3) Plan de trabajo interno implementado durante la vigencia. que incluye mínimo: 
- a) Documentos formalizados en el sistema de gestión de calidad oportunamente de acuerdo con las solicitudes de las áreas que cumplan con la información completa y suscrita por las partes y con las subsanaciones realizadas si aplica, durante toda la vigencia
- b) Listado maestro actualizado corte 31 de diciembre
- c) Implementar de campañas trimestrales de calidad, que integren micro capacitaciones por proceso, piezas de comunicación y actualización dirigida de documentos, orientadas a fortalecer la apropiación del SGC.
- d) documentación de apoyo del proceso de planeación estratégica revisado 100%
- e) revisión del análisis de las áreas a los indicadores de procesos de manera periódica, de los que se encuentren formulados por las áreas.
- f) realizar prueba de recorrido aleatoria (si se cuenta con personal autorizado para ello)
- g) Implementar cartillas en documentos priorizados y de más uso para facilitar su comprensión.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</si>
</sst>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mmm\-yyyy"/>
    <numFmt numFmtId="165" formatCode="yyyy"/>
    <numFmt numFmtId="166" formatCode="d/m/yyyy"/>
    <numFmt numFmtId="167" formatCode="0.0%"/>
    <numFmt numFmtId="168" formatCode="_-* #,##0.00_-;\-* #,##0.00_-;_-* &quot;-&quot;??_-;_-@"/>
    <numFmt numFmtId="169" formatCode="_-* #,##0\ _€_-;\-* #,##0\ _€_-;_-* &quot;-&quot;\ _€_-;_-@"/>
    <numFmt numFmtId="170" formatCode="_-* #,##0.000_-;\-* #,##0.000_-;_-* &quot;-&quot;??_-;_-@_-"/>
  </numFmts>
  <fonts count="59" x14ac:knownFonts="1">
    <font>
      <sz val="11"/>
      <color theme="1"/>
      <name val="Calibri"/>
      <scheme val="minor"/>
    </font>
    <font>
      <sz val="11"/>
      <color theme="1"/>
      <name val="Calibri"/>
      <family val="2"/>
      <scheme val="minor"/>
    </font>
    <font>
      <sz val="8"/>
      <color theme="1"/>
      <name val="Arial"/>
      <family val="2"/>
    </font>
    <font>
      <b/>
      <sz val="8"/>
      <color theme="0"/>
      <name val="Arial"/>
      <family val="2"/>
    </font>
    <font>
      <sz val="11"/>
      <name val="Calibri"/>
      <family val="2"/>
    </font>
    <font>
      <sz val="8"/>
      <color theme="0"/>
      <name val="Arial"/>
      <family val="2"/>
    </font>
    <font>
      <u/>
      <sz val="8"/>
      <color theme="10"/>
      <name val="Arial"/>
      <family val="2"/>
    </font>
    <font>
      <u/>
      <sz val="8"/>
      <color theme="10"/>
      <name val="Arial"/>
      <family val="2"/>
    </font>
    <font>
      <u/>
      <sz val="8"/>
      <color theme="10"/>
      <name val="Calibri"/>
      <family val="2"/>
    </font>
    <font>
      <u/>
      <sz val="8"/>
      <color theme="10"/>
      <name val="Calibri"/>
      <family val="2"/>
    </font>
    <font>
      <sz val="11"/>
      <color theme="1"/>
      <name val="Arial"/>
      <family val="2"/>
    </font>
    <font>
      <b/>
      <sz val="8"/>
      <color theme="1"/>
      <name val="Arial"/>
      <family val="2"/>
    </font>
    <font>
      <b/>
      <sz val="11"/>
      <color theme="1"/>
      <name val="Calibri"/>
      <family val="2"/>
    </font>
    <font>
      <sz val="11"/>
      <color theme="1"/>
      <name val="Calibri"/>
      <family val="2"/>
    </font>
    <font>
      <b/>
      <sz val="8"/>
      <color theme="1"/>
      <name val="Verdana"/>
      <family val="2"/>
    </font>
    <font>
      <b/>
      <sz val="14"/>
      <color theme="1"/>
      <name val="Verdana"/>
      <family val="2"/>
    </font>
    <font>
      <sz val="11"/>
      <color theme="1"/>
      <name val="Verdana"/>
      <family val="2"/>
    </font>
    <font>
      <sz val="9"/>
      <color theme="1"/>
      <name val="Verdana"/>
      <family val="2"/>
    </font>
    <font>
      <u/>
      <sz val="11"/>
      <color theme="10"/>
      <name val="Verdana"/>
      <family val="2"/>
    </font>
    <font>
      <b/>
      <sz val="8"/>
      <color theme="0"/>
      <name val="Verdana"/>
      <family val="2"/>
    </font>
    <font>
      <b/>
      <sz val="8"/>
      <color rgb="FFFFFFFF"/>
      <name val="Verdana"/>
      <family val="2"/>
    </font>
    <font>
      <b/>
      <sz val="10"/>
      <color theme="0"/>
      <name val="Verdana"/>
      <family val="2"/>
    </font>
    <font>
      <b/>
      <sz val="10"/>
      <color theme="1"/>
      <name val="Verdana"/>
      <family val="2"/>
    </font>
    <font>
      <sz val="8"/>
      <color theme="1"/>
      <name val="Verdana"/>
      <family val="2"/>
    </font>
    <font>
      <sz val="8"/>
      <color rgb="FF4472C4"/>
      <name val="Verdana"/>
      <family val="2"/>
    </font>
    <font>
      <u/>
      <sz val="8"/>
      <color theme="4"/>
      <name val="Verdana"/>
      <family val="2"/>
    </font>
    <font>
      <sz val="11"/>
      <color rgb="FF7F7F7F"/>
      <name val="Arial"/>
      <family val="2"/>
    </font>
    <font>
      <sz val="11"/>
      <color rgb="FF000000"/>
      <name val="Arial"/>
      <family val="2"/>
    </font>
    <font>
      <b/>
      <sz val="11"/>
      <color rgb="FF7F7F7F"/>
      <name val="Arial"/>
      <family val="2"/>
    </font>
    <font>
      <b/>
      <sz val="14"/>
      <color rgb="FF7F7F7F"/>
      <name val="Arial"/>
      <family val="2"/>
    </font>
    <font>
      <b/>
      <sz val="11"/>
      <color theme="0"/>
      <name val="Arial"/>
      <family val="2"/>
    </font>
    <font>
      <b/>
      <sz val="11"/>
      <color theme="1"/>
      <name val="Arial"/>
      <family val="2"/>
    </font>
    <font>
      <b/>
      <sz val="11"/>
      <color rgb="FF000000"/>
      <name val="Arial"/>
      <family val="2"/>
    </font>
    <font>
      <sz val="12"/>
      <color rgb="FF7F7F7F"/>
      <name val="Arial"/>
      <family val="2"/>
    </font>
    <font>
      <b/>
      <sz val="11"/>
      <color rgb="FFFFFFFF"/>
      <name val="Arial"/>
      <family val="2"/>
    </font>
    <font>
      <sz val="14"/>
      <color theme="1"/>
      <name val="Arial"/>
      <family val="2"/>
    </font>
    <font>
      <b/>
      <sz val="9"/>
      <color theme="0"/>
      <name val="Arial"/>
      <family val="2"/>
    </font>
    <font>
      <b/>
      <sz val="9"/>
      <color rgb="FFFFFFFF"/>
      <name val="Arial"/>
      <family val="2"/>
    </font>
    <font>
      <b/>
      <sz val="14"/>
      <color theme="1"/>
      <name val="Arial"/>
      <family val="2"/>
    </font>
    <font>
      <sz val="9"/>
      <color theme="1"/>
      <name val="Arial Narrow"/>
      <family val="2"/>
    </font>
    <font>
      <b/>
      <sz val="24"/>
      <color theme="1"/>
      <name val="Arial Narrow"/>
      <family val="2"/>
    </font>
    <font>
      <b/>
      <sz val="9"/>
      <color theme="1"/>
      <name val="Arial Narrow"/>
      <family val="2"/>
    </font>
    <font>
      <b/>
      <sz val="9"/>
      <color theme="0"/>
      <name val="Arial Narrow"/>
      <family val="2"/>
    </font>
    <font>
      <sz val="8"/>
      <color rgb="FF000000"/>
      <name val="Arial Narrow"/>
      <family val="2"/>
    </font>
    <font>
      <sz val="8"/>
      <color theme="1"/>
      <name val="Arial Narrow"/>
      <family val="2"/>
    </font>
    <font>
      <sz val="8"/>
      <color rgb="FFFF0000"/>
      <name val="Arial"/>
      <family val="2"/>
    </font>
    <font>
      <b/>
      <sz val="8"/>
      <color rgb="FFFF0000"/>
      <name val="Arial"/>
      <family val="2"/>
    </font>
    <font>
      <b/>
      <sz val="11"/>
      <color rgb="FFD8D8D8"/>
      <name val="Arial"/>
      <family val="2"/>
    </font>
    <font>
      <b/>
      <sz val="11"/>
      <color rgb="FFBFBFBF"/>
      <name val="Arial"/>
      <family val="2"/>
    </font>
    <font>
      <u/>
      <sz val="11"/>
      <color theme="10"/>
      <name val="Calibri"/>
      <family val="2"/>
      <scheme val="minor"/>
    </font>
    <font>
      <sz val="8"/>
      <color theme="1"/>
      <name val="Arial"/>
      <family val="2"/>
    </font>
    <font>
      <b/>
      <u/>
      <sz val="8"/>
      <color theme="0"/>
      <name val="Verdana"/>
      <family val="2"/>
    </font>
    <font>
      <b/>
      <sz val="11"/>
      <color theme="0"/>
      <name val="Arial"/>
      <family val="2"/>
    </font>
    <font>
      <sz val="11"/>
      <color theme="1"/>
      <name val="Calibri"/>
      <family val="2"/>
      <scheme val="minor"/>
    </font>
    <font>
      <b/>
      <sz val="14"/>
      <name val="Verdana"/>
      <family val="2"/>
    </font>
    <font>
      <sz val="11"/>
      <name val="Calibri"/>
      <family val="2"/>
      <scheme val="minor"/>
    </font>
    <font>
      <sz val="8"/>
      <color rgb="FF000000"/>
      <name val="Verdana"/>
      <family val="2"/>
    </font>
    <font>
      <sz val="8"/>
      <color theme="4" tint="-0.499984740745262"/>
      <name val="Verdana"/>
      <family val="2"/>
    </font>
    <font>
      <sz val="8"/>
      <name val="Verdana"/>
      <family val="2"/>
    </font>
  </fonts>
  <fills count="17">
    <fill>
      <patternFill patternType="none"/>
    </fill>
    <fill>
      <patternFill patternType="gray125"/>
    </fill>
    <fill>
      <patternFill patternType="solid">
        <fgColor rgb="FFBF8F00"/>
        <bgColor rgb="FFBF8F00"/>
      </patternFill>
    </fill>
    <fill>
      <patternFill patternType="solid">
        <fgColor rgb="FFF7CAAC"/>
        <bgColor rgb="FFF7CAAC"/>
      </patternFill>
    </fill>
    <fill>
      <patternFill patternType="solid">
        <fgColor rgb="FFBFBFBF"/>
        <bgColor rgb="FFBFBFBF"/>
      </patternFill>
    </fill>
    <fill>
      <patternFill patternType="solid">
        <fgColor rgb="FFD8D8D8"/>
        <bgColor rgb="FFD8D8D8"/>
      </patternFill>
    </fill>
    <fill>
      <patternFill patternType="solid">
        <fgColor rgb="FFE2EFD9"/>
        <bgColor rgb="FFE2EFD9"/>
      </patternFill>
    </fill>
    <fill>
      <patternFill patternType="solid">
        <fgColor rgb="FFF2F2F2"/>
        <bgColor rgb="FFF2F2F2"/>
      </patternFill>
    </fill>
    <fill>
      <patternFill patternType="solid">
        <fgColor rgb="FFE6AA00"/>
        <bgColor rgb="FFE6AA00"/>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33CC33"/>
        <bgColor rgb="FF33CC33"/>
      </patternFill>
    </fill>
    <fill>
      <patternFill patternType="solid">
        <fgColor rgb="FF1F3864"/>
        <bgColor rgb="FF1F3864"/>
      </patternFill>
    </fill>
    <fill>
      <patternFill patternType="solid">
        <fgColor rgb="FFBF8F00"/>
        <bgColor rgb="FFE6AA00"/>
      </patternFill>
    </fill>
    <fill>
      <patternFill patternType="solid">
        <fgColor rgb="FFBF8F00"/>
        <bgColor indexed="64"/>
      </patternFill>
    </fill>
    <fill>
      <patternFill patternType="solid">
        <fgColor theme="0"/>
        <bgColor indexed="64"/>
      </patternFill>
    </fill>
  </fills>
  <borders count="130">
    <border>
      <left/>
      <right/>
      <top/>
      <bottom/>
      <diagonal/>
    </border>
    <border>
      <left style="hair">
        <color rgb="FF000000"/>
      </left>
      <right style="hair">
        <color rgb="FF000000"/>
      </right>
      <top/>
      <bottom/>
      <diagonal/>
    </border>
    <border>
      <left style="hair">
        <color rgb="FF000000"/>
      </left>
      <right/>
      <top/>
      <bottom/>
      <diagonal/>
    </border>
    <border>
      <left/>
      <right/>
      <top/>
      <bottom/>
      <diagonal/>
    </border>
    <border>
      <left/>
      <right/>
      <top/>
      <bottom/>
      <diagonal/>
    </border>
    <border>
      <left/>
      <right style="hair">
        <color rgb="FF000000"/>
      </right>
      <top/>
      <bottom/>
      <diagonal/>
    </border>
    <border>
      <left/>
      <right/>
      <top/>
      <bottom/>
      <diagonal/>
    </border>
    <border>
      <left/>
      <right style="hair">
        <color rgb="FF000000"/>
      </right>
      <top/>
      <bottom/>
      <diagonal/>
    </border>
    <border>
      <left/>
      <right/>
      <top/>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bottom/>
      <diagonal/>
    </border>
    <border>
      <left style="thin">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thin">
        <color rgb="FF000000"/>
      </right>
      <top style="hair">
        <color rgb="FF000000"/>
      </top>
      <bottom style="hair">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808080"/>
      </left>
      <right style="medium">
        <color rgb="FF808080"/>
      </right>
      <top style="medium">
        <color rgb="FF808080"/>
      </top>
      <bottom style="medium">
        <color rgb="FF80808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000000"/>
      </right>
      <top/>
      <bottom/>
      <diagonal/>
    </border>
    <border>
      <left style="medium">
        <color rgb="FF808080"/>
      </left>
      <right/>
      <top style="medium">
        <color rgb="FF808080"/>
      </top>
      <bottom style="medium">
        <color rgb="FF808080"/>
      </bottom>
      <diagonal/>
    </border>
    <border>
      <left style="medium">
        <color rgb="FF7F7F7F"/>
      </left>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
      <left style="medium">
        <color rgb="FF808080"/>
      </left>
      <right/>
      <top style="medium">
        <color rgb="FF7F7F7F"/>
      </top>
      <bottom style="medium">
        <color rgb="FF7F7F7F"/>
      </bottom>
      <diagonal/>
    </border>
    <border>
      <left/>
      <right/>
      <top style="medium">
        <color rgb="FF808080"/>
      </top>
      <bottom/>
      <diagonal/>
    </border>
    <border>
      <left style="medium">
        <color rgb="FF7F7F7F"/>
      </left>
      <right style="medium">
        <color rgb="FF7F7F7F"/>
      </right>
      <top style="medium">
        <color rgb="FF7F7F7F"/>
      </top>
      <bottom/>
      <diagonal/>
    </border>
    <border>
      <left style="medium">
        <color rgb="FF7F7F7F"/>
      </left>
      <right style="medium">
        <color rgb="FF7F7F7F"/>
      </right>
      <top style="medium">
        <color rgb="FF7F7F7F"/>
      </top>
      <bottom style="medium">
        <color rgb="FF7F7F7F"/>
      </bottom>
      <diagonal/>
    </border>
    <border>
      <left style="medium">
        <color rgb="FF7F7F7F"/>
      </left>
      <right/>
      <top style="medium">
        <color rgb="FF7F7F7F"/>
      </top>
      <bottom/>
      <diagonal/>
    </border>
    <border>
      <left/>
      <right style="medium">
        <color rgb="FF7F7F7F"/>
      </right>
      <top style="medium">
        <color rgb="FF7F7F7F"/>
      </top>
      <bottom/>
      <diagonal/>
    </border>
    <border>
      <left style="medium">
        <color rgb="FF7F7F7F"/>
      </left>
      <right style="medium">
        <color rgb="FF7F7F7F"/>
      </right>
      <top/>
      <bottom style="medium">
        <color rgb="FF7F7F7F"/>
      </bottom>
      <diagonal/>
    </border>
    <border>
      <left style="medium">
        <color rgb="FF7F7F7F"/>
      </left>
      <right/>
      <top/>
      <bottom style="medium">
        <color rgb="FF7F7F7F"/>
      </bottom>
      <diagonal/>
    </border>
    <border>
      <left/>
      <right style="medium">
        <color rgb="FF7F7F7F"/>
      </right>
      <top/>
      <bottom style="medium">
        <color rgb="FF7F7F7F"/>
      </bottom>
      <diagonal/>
    </border>
    <border>
      <left style="medium">
        <color rgb="FF808080"/>
      </left>
      <right style="medium">
        <color rgb="FF808080"/>
      </right>
      <top style="medium">
        <color rgb="FF808080"/>
      </top>
      <bottom/>
      <diagonal/>
    </border>
    <border>
      <left style="medium">
        <color rgb="FF808080"/>
      </left>
      <right/>
      <top style="medium">
        <color rgb="FF808080"/>
      </top>
      <bottom/>
      <diagonal/>
    </border>
    <border>
      <left/>
      <right style="medium">
        <color rgb="FF808080"/>
      </right>
      <top style="medium">
        <color rgb="FF808080"/>
      </top>
      <bottom/>
      <diagonal/>
    </border>
    <border>
      <left/>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right style="medium">
        <color rgb="FF808080"/>
      </right>
      <top/>
      <bottom/>
      <diagonal/>
    </border>
    <border>
      <left style="hair">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7F7F7F"/>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style="medium">
        <color rgb="FF7F7F7F"/>
      </bottom>
      <diagonal/>
    </border>
    <border>
      <left style="medium">
        <color rgb="FF7F7F7F"/>
      </left>
      <right/>
      <top style="medium">
        <color rgb="FF808080"/>
      </top>
      <bottom style="medium">
        <color rgb="FF808080"/>
      </bottom>
      <diagonal/>
    </border>
    <border>
      <left/>
      <right style="medium">
        <color rgb="FF7F7F7F"/>
      </right>
      <top style="medium">
        <color rgb="FF808080"/>
      </top>
      <bottom style="medium">
        <color rgb="FF808080"/>
      </bottom>
      <diagonal/>
    </border>
    <border>
      <left/>
      <right style="medium">
        <color rgb="FF7F7F7F"/>
      </right>
      <top style="medium">
        <color rgb="FF808080"/>
      </top>
      <bottom/>
      <diagonal/>
    </border>
    <border>
      <left/>
      <right style="medium">
        <color rgb="FF7F7F7F"/>
      </right>
      <top/>
      <bottom style="medium">
        <color rgb="FF808080"/>
      </bottom>
      <diagonal/>
    </border>
    <border>
      <left style="medium">
        <color rgb="FF000000"/>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7F7F7F"/>
      </left>
      <right style="medium">
        <color theme="0"/>
      </right>
      <top style="medium">
        <color rgb="FF7F7F7F"/>
      </top>
      <bottom/>
      <diagonal/>
    </border>
    <border>
      <left style="medium">
        <color theme="0"/>
      </left>
      <right/>
      <top style="medium">
        <color rgb="FF7F7F7F"/>
      </top>
      <bottom style="medium">
        <color theme="0"/>
      </bottom>
      <diagonal/>
    </border>
    <border>
      <left/>
      <right/>
      <top style="medium">
        <color rgb="FF7F7F7F"/>
      </top>
      <bottom style="medium">
        <color theme="0"/>
      </bottom>
      <diagonal/>
    </border>
    <border>
      <left/>
      <right style="medium">
        <color theme="0"/>
      </right>
      <top style="medium">
        <color rgb="FF7F7F7F"/>
      </top>
      <bottom style="medium">
        <color theme="0"/>
      </bottom>
      <diagonal/>
    </border>
    <border>
      <left/>
      <right style="medium">
        <color rgb="FF7F7F7F"/>
      </right>
      <top style="medium">
        <color rgb="FF7F7F7F"/>
      </top>
      <bottom style="medium">
        <color theme="0"/>
      </bottom>
      <diagonal/>
    </border>
    <border>
      <left style="medium">
        <color rgb="FF7F7F7F"/>
      </left>
      <right style="medium">
        <color theme="0"/>
      </right>
      <top/>
      <bottom style="medium">
        <color theme="0"/>
      </bottom>
      <diagonal/>
    </border>
    <border>
      <left style="medium">
        <color rgb="FF7F7F7F"/>
      </left>
      <right style="thin">
        <color rgb="FF000000"/>
      </right>
      <top/>
      <bottom style="medium">
        <color rgb="FF7F7F7F"/>
      </bottom>
      <diagonal/>
    </border>
    <border>
      <left style="thin">
        <color rgb="FF000000"/>
      </left>
      <right/>
      <top/>
      <bottom style="medium">
        <color rgb="FF7F7F7F"/>
      </bottom>
      <diagonal/>
    </border>
    <border>
      <left/>
      <right style="thin">
        <color rgb="FF000000"/>
      </right>
      <top/>
      <bottom style="medium">
        <color rgb="FF7F7F7F"/>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hair">
        <color rgb="FF000000"/>
      </left>
      <right style="hair">
        <color rgb="FF000000"/>
      </right>
      <top style="hair">
        <color rgb="FF000000"/>
      </top>
      <bottom/>
      <diagonal/>
    </border>
    <border>
      <left style="dotted">
        <color rgb="FF000000"/>
      </left>
      <right style="dotted">
        <color rgb="FF000000"/>
      </right>
      <top/>
      <bottom style="dotted">
        <color rgb="FF000000"/>
      </bottom>
      <diagonal/>
    </border>
  </borders>
  <cellStyleXfs count="5">
    <xf numFmtId="0" fontId="0" fillId="0" borderId="0"/>
    <xf numFmtId="0" fontId="49" fillId="0" borderId="0" applyNumberFormat="0" applyFill="0" applyBorder="0" applyAlignment="0" applyProtection="0"/>
    <xf numFmtId="9" fontId="53" fillId="0" borderId="0" applyFont="0" applyFill="0" applyBorder="0" applyAlignment="0" applyProtection="0"/>
    <xf numFmtId="43" fontId="53" fillId="0" borderId="0" applyFont="0" applyFill="0" applyBorder="0" applyAlignment="0" applyProtection="0"/>
    <xf numFmtId="0" fontId="1" fillId="0" borderId="8"/>
  </cellStyleXfs>
  <cellXfs count="384">
    <xf numFmtId="0" fontId="0" fillId="0" borderId="0" xfId="0"/>
    <xf numFmtId="0" fontId="2" fillId="0" borderId="0" xfId="0" applyFont="1"/>
    <xf numFmtId="164" fontId="3" fillId="2" borderId="1" xfId="0" applyNumberFormat="1" applyFont="1" applyFill="1" applyBorder="1" applyAlignment="1">
      <alignment horizontal="center" vertical="center" wrapText="1"/>
    </xf>
    <xf numFmtId="0" fontId="2" fillId="0" borderId="0" xfId="0" applyFont="1" applyAlignment="1">
      <alignment wrapText="1"/>
    </xf>
    <xf numFmtId="0" fontId="3" fillId="2" borderId="1" xfId="0" applyFont="1" applyFill="1" applyBorder="1" applyAlignment="1">
      <alignment horizontal="center" vertical="center"/>
    </xf>
    <xf numFmtId="164" fontId="3" fillId="2" borderId="6" xfId="0" applyNumberFormat="1"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xf numFmtId="0" fontId="2" fillId="0" borderId="0" xfId="0" applyFont="1" applyAlignment="1">
      <alignment vertical="center"/>
    </xf>
    <xf numFmtId="0" fontId="2" fillId="0" borderId="0" xfId="0" applyFont="1" applyAlignment="1">
      <alignment horizontal="center" vertical="center" wrapText="1"/>
    </xf>
    <xf numFmtId="164" fontId="3" fillId="0" borderId="0" xfId="0" applyNumberFormat="1" applyFont="1" applyAlignment="1">
      <alignment vertical="center" wrapText="1"/>
    </xf>
    <xf numFmtId="164" fontId="3" fillId="0" borderId="7" xfId="0" applyNumberFormat="1" applyFont="1" applyBorder="1" applyAlignment="1">
      <alignment vertical="center" wrapText="1"/>
    </xf>
    <xf numFmtId="0" fontId="6" fillId="0" borderId="0" xfId="0" applyFont="1"/>
    <xf numFmtId="165" fontId="2" fillId="0" borderId="9" xfId="0" applyNumberFormat="1" applyFont="1" applyBorder="1" applyAlignment="1">
      <alignment horizontal="center" vertical="center"/>
    </xf>
    <xf numFmtId="0" fontId="7" fillId="0" borderId="0" xfId="0" applyFont="1" applyAlignment="1">
      <alignment horizontal="left"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xf>
    <xf numFmtId="0" fontId="8" fillId="0" borderId="0" xfId="0" applyFont="1"/>
    <xf numFmtId="0" fontId="9" fillId="0" borderId="0" xfId="0" applyFont="1" applyAlignment="1">
      <alignment wrapText="1"/>
    </xf>
    <xf numFmtId="0" fontId="2" fillId="0" borderId="0" xfId="0" applyFont="1" applyAlignment="1">
      <alignment horizontal="left"/>
    </xf>
    <xf numFmtId="0" fontId="2" fillId="3" borderId="6" xfId="0" applyFont="1" applyFill="1" applyBorder="1" applyAlignment="1">
      <alignment vertical="center"/>
    </xf>
    <xf numFmtId="0" fontId="10" fillId="0" borderId="0" xfId="0" applyFont="1"/>
    <xf numFmtId="0" fontId="11" fillId="0" borderId="0" xfId="0" applyFont="1" applyAlignment="1">
      <alignment horizontal="left" vertical="center" wrapText="1"/>
    </xf>
    <xf numFmtId="0" fontId="11" fillId="6" borderId="14" xfId="0" applyFont="1" applyFill="1" applyBorder="1" applyAlignment="1">
      <alignment horizontal="center" vertical="center" wrapText="1"/>
    </xf>
    <xf numFmtId="0" fontId="2" fillId="7" borderId="14" xfId="0" applyFont="1" applyFill="1" applyBorder="1" applyAlignment="1">
      <alignment horizontal="left" vertical="top"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2" fillId="7" borderId="14" xfId="0" applyFont="1" applyFill="1" applyBorder="1" applyAlignment="1">
      <alignment horizontal="left" vertical="top"/>
    </xf>
    <xf numFmtId="0" fontId="12" fillId="0" borderId="14" xfId="0" applyFont="1" applyBorder="1" applyAlignment="1">
      <alignment vertical="center" wrapText="1"/>
    </xf>
    <xf numFmtId="0" fontId="13" fillId="0" borderId="0" xfId="0" applyFont="1" applyAlignment="1">
      <alignment horizontal="left"/>
    </xf>
    <xf numFmtId="0" fontId="13" fillId="0" borderId="14" xfId="0" applyFont="1" applyBorder="1" applyAlignment="1">
      <alignment horizontal="left" vertical="center"/>
    </xf>
    <xf numFmtId="0" fontId="3" fillId="2" borderId="14"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13" fillId="0" borderId="25" xfId="0" applyFont="1" applyBorder="1" applyAlignment="1">
      <alignment horizontal="left"/>
    </xf>
    <xf numFmtId="0" fontId="3" fillId="2" borderId="9" xfId="0" applyFont="1" applyFill="1" applyBorder="1" applyAlignment="1">
      <alignment horizontal="left" vertical="center" wrapText="1"/>
    </xf>
    <xf numFmtId="0" fontId="13" fillId="0" borderId="12" xfId="0" applyFont="1" applyBorder="1" applyAlignment="1">
      <alignment horizontal="left" vertical="center"/>
    </xf>
    <xf numFmtId="0" fontId="13" fillId="0" borderId="11" xfId="0" applyFont="1" applyBorder="1" applyAlignment="1">
      <alignment horizontal="left" vertical="center"/>
    </xf>
    <xf numFmtId="0" fontId="3" fillId="2" borderId="28" xfId="0" applyFont="1" applyFill="1" applyBorder="1" applyAlignment="1">
      <alignment horizontal="left" vertical="center" wrapText="1"/>
    </xf>
    <xf numFmtId="0" fontId="13" fillId="0" borderId="29" xfId="0" applyFont="1" applyBorder="1" applyAlignment="1">
      <alignment vertical="center"/>
    </xf>
    <xf numFmtId="0" fontId="3" fillId="2" borderId="30" xfId="0" applyFont="1" applyFill="1" applyBorder="1" applyAlignment="1">
      <alignment horizontal="left" vertical="center" wrapText="1"/>
    </xf>
    <xf numFmtId="0" fontId="14" fillId="0" borderId="19" xfId="0" applyFont="1" applyBorder="1" applyAlignment="1">
      <alignment vertical="center" wrapText="1"/>
    </xf>
    <xf numFmtId="0" fontId="15" fillId="0" borderId="20" xfId="0" applyFont="1" applyBorder="1" applyAlignment="1">
      <alignment vertical="center" wrapText="1"/>
    </xf>
    <xf numFmtId="0" fontId="15" fillId="0" borderId="21" xfId="0" applyFont="1" applyBorder="1" applyAlignment="1">
      <alignment vertical="center" wrapText="1"/>
    </xf>
    <xf numFmtId="0" fontId="14" fillId="0" borderId="14" xfId="0" applyFont="1" applyBorder="1" applyAlignment="1">
      <alignment vertical="center" wrapText="1"/>
    </xf>
    <xf numFmtId="0" fontId="14" fillId="0" borderId="14" xfId="0" applyFont="1" applyBorder="1" applyAlignment="1">
      <alignment horizontal="center" vertical="center" wrapText="1"/>
    </xf>
    <xf numFmtId="0" fontId="14" fillId="0" borderId="0" xfId="0" applyFont="1" applyAlignment="1">
      <alignment vertical="center" wrapText="1"/>
    </xf>
    <xf numFmtId="0" fontId="16" fillId="0" borderId="0" xfId="0" applyFont="1"/>
    <xf numFmtId="0" fontId="15" fillId="0" borderId="31" xfId="0" applyFont="1" applyBorder="1" applyAlignment="1">
      <alignment vertical="center" wrapText="1"/>
    </xf>
    <xf numFmtId="0" fontId="15" fillId="0" borderId="0" xfId="0" applyFont="1" applyAlignment="1">
      <alignment vertical="center" wrapText="1"/>
    </xf>
    <xf numFmtId="0" fontId="15" fillId="0" borderId="32"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15" fillId="0" borderId="24" xfId="0" applyFont="1" applyBorder="1" applyAlignment="1">
      <alignment vertical="center" wrapText="1"/>
    </xf>
    <xf numFmtId="166" fontId="14" fillId="0" borderId="14" xfId="0" applyNumberFormat="1" applyFont="1" applyBorder="1" applyAlignment="1">
      <alignment horizontal="center" vertical="center" wrapText="1"/>
    </xf>
    <xf numFmtId="0" fontId="16" fillId="0" borderId="26" xfId="0" applyFont="1" applyBorder="1"/>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9" fillId="2" borderId="37" xfId="0" applyFont="1" applyFill="1" applyBorder="1" applyAlignment="1">
      <alignment horizontal="center" vertical="center" wrapText="1"/>
    </xf>
    <xf numFmtId="0" fontId="19" fillId="2" borderId="9" xfId="0" applyFont="1" applyFill="1" applyBorder="1" applyAlignment="1">
      <alignment horizontal="center" vertical="center" wrapText="1"/>
    </xf>
    <xf numFmtId="164" fontId="19" fillId="2" borderId="9" xfId="0" applyNumberFormat="1" applyFont="1" applyFill="1" applyBorder="1" applyAlignment="1">
      <alignment horizontal="center" vertical="center" wrapText="1"/>
    </xf>
    <xf numFmtId="0" fontId="14" fillId="0" borderId="39" xfId="0" applyFont="1" applyBorder="1" applyAlignment="1">
      <alignment horizontal="center" vertical="center" wrapText="1"/>
    </xf>
    <xf numFmtId="0" fontId="21" fillId="9" borderId="40" xfId="0" applyFont="1" applyFill="1" applyBorder="1" applyAlignment="1">
      <alignment horizontal="center" vertical="center" wrapText="1"/>
    </xf>
    <xf numFmtId="0" fontId="22" fillId="10" borderId="40" xfId="0" applyFont="1" applyFill="1" applyBorder="1" applyAlignment="1">
      <alignment horizontal="center" vertical="center" wrapText="1"/>
    </xf>
    <xf numFmtId="0" fontId="21" fillId="11" borderId="41" xfId="0" applyFont="1" applyFill="1" applyBorder="1" applyAlignment="1">
      <alignment horizontal="center" vertical="center" wrapText="1"/>
    </xf>
    <xf numFmtId="0" fontId="23" fillId="0" borderId="37" xfId="0" applyFont="1" applyBorder="1" applyAlignment="1">
      <alignment horizontal="center" vertical="center" wrapText="1"/>
    </xf>
    <xf numFmtId="0" fontId="24" fillId="0" borderId="9" xfId="0" applyFont="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Border="1" applyAlignment="1">
      <alignment horizontal="left" vertical="center"/>
    </xf>
    <xf numFmtId="9" fontId="23" fillId="0" borderId="9" xfId="0" applyNumberFormat="1" applyFont="1" applyBorder="1" applyAlignment="1">
      <alignment horizontal="center" vertical="center" wrapText="1"/>
    </xf>
    <xf numFmtId="9" fontId="23" fillId="0" borderId="9" xfId="0" applyNumberFormat="1" applyFont="1" applyBorder="1" applyAlignment="1">
      <alignment horizontal="left" vertical="center" wrapText="1"/>
    </xf>
    <xf numFmtId="167" fontId="23" fillId="0" borderId="42" xfId="0" applyNumberFormat="1" applyFont="1" applyBorder="1" applyAlignment="1">
      <alignment horizontal="center" vertical="center" wrapText="1"/>
    </xf>
    <xf numFmtId="49" fontId="23" fillId="0" borderId="39" xfId="0" applyNumberFormat="1" applyFont="1" applyBorder="1" applyAlignment="1">
      <alignment horizontal="center" vertical="center" wrapText="1"/>
    </xf>
    <xf numFmtId="0" fontId="23" fillId="0" borderId="0" xfId="0" applyFont="1" applyAlignment="1">
      <alignment vertical="center" wrapText="1"/>
    </xf>
    <xf numFmtId="0" fontId="23" fillId="0" borderId="9" xfId="0" applyFont="1" applyBorder="1" applyAlignment="1">
      <alignment horizontal="center" vertical="center" wrapText="1"/>
    </xf>
    <xf numFmtId="0" fontId="25" fillId="0" borderId="9" xfId="0" applyFont="1" applyBorder="1" applyAlignment="1">
      <alignment horizontal="left" vertical="center" wrapText="1"/>
    </xf>
    <xf numFmtId="0" fontId="23" fillId="0" borderId="0" xfId="0" applyFont="1" applyAlignment="1">
      <alignment horizontal="center" vertical="center" wrapText="1"/>
    </xf>
    <xf numFmtId="0" fontId="26" fillId="0" borderId="0" xfId="0" applyFont="1"/>
    <xf numFmtId="0" fontId="27" fillId="0" borderId="0" xfId="0" applyFont="1"/>
    <xf numFmtId="0" fontId="28" fillId="0" borderId="0" xfId="0" applyFont="1"/>
    <xf numFmtId="0" fontId="10" fillId="0" borderId="14" xfId="0" applyFont="1" applyBorder="1" applyAlignment="1">
      <alignment horizontal="center" vertical="center"/>
    </xf>
    <xf numFmtId="0" fontId="10" fillId="0" borderId="25" xfId="0" applyFont="1" applyBorder="1" applyAlignment="1">
      <alignment horizontal="center" vertical="center"/>
    </xf>
    <xf numFmtId="0" fontId="27" fillId="0" borderId="61" xfId="0" applyFont="1" applyBorder="1"/>
    <xf numFmtId="0" fontId="27" fillId="0" borderId="62" xfId="0" applyFont="1" applyBorder="1"/>
    <xf numFmtId="0" fontId="27" fillId="0" borderId="63" xfId="0" applyFont="1" applyBorder="1"/>
    <xf numFmtId="0" fontId="27" fillId="0" borderId="64" xfId="0" applyFont="1" applyBorder="1"/>
    <xf numFmtId="0" fontId="30" fillId="2" borderId="65" xfId="0" applyFont="1" applyFill="1" applyBorder="1" applyAlignment="1">
      <alignment horizontal="left" vertical="center" wrapText="1" readingOrder="1"/>
    </xf>
    <xf numFmtId="0" fontId="27" fillId="0" borderId="65" xfId="0" applyFont="1" applyBorder="1" applyAlignment="1">
      <alignment horizontal="left" vertical="center" wrapText="1" readingOrder="1"/>
    </xf>
    <xf numFmtId="0" fontId="27" fillId="0" borderId="69" xfId="0" applyFont="1" applyBorder="1"/>
    <xf numFmtId="0" fontId="31" fillId="7" borderId="65" xfId="0" applyFont="1" applyFill="1" applyBorder="1" applyAlignment="1">
      <alignment horizontal="left" vertical="center" wrapText="1" readingOrder="1"/>
    </xf>
    <xf numFmtId="0" fontId="32" fillId="0" borderId="69" xfId="0" applyFont="1" applyBorder="1" applyAlignment="1">
      <alignment horizontal="left" vertical="center" wrapText="1" readingOrder="1"/>
    </xf>
    <xf numFmtId="0" fontId="30" fillId="2" borderId="70" xfId="0" applyFont="1" applyFill="1" applyBorder="1" applyAlignment="1">
      <alignment horizontal="left" vertical="center" wrapText="1" readingOrder="1"/>
    </xf>
    <xf numFmtId="0" fontId="27" fillId="0" borderId="71" xfId="0" applyFont="1" applyBorder="1" applyAlignment="1">
      <alignment horizontal="left" vertical="center" wrapText="1" readingOrder="1"/>
    </xf>
    <xf numFmtId="0" fontId="27" fillId="0" borderId="73" xfId="0" applyFont="1" applyBorder="1" applyAlignment="1">
      <alignment horizontal="left" vertical="center" wrapText="1" readingOrder="1"/>
    </xf>
    <xf numFmtId="0" fontId="32" fillId="0" borderId="77" xfId="0" applyFont="1" applyBorder="1" applyAlignment="1">
      <alignment horizontal="center" vertical="center" wrapText="1" readingOrder="1"/>
    </xf>
    <xf numFmtId="0" fontId="10" fillId="0" borderId="0" xfId="0" applyFont="1" applyAlignment="1">
      <alignment horizontal="left" vertical="center" wrapText="1"/>
    </xf>
    <xf numFmtId="0" fontId="27" fillId="0" borderId="73" xfId="0" applyFont="1" applyBorder="1" applyAlignment="1">
      <alignment horizontal="center" vertical="center" wrapText="1" readingOrder="1"/>
    </xf>
    <xf numFmtId="0" fontId="31" fillId="12" borderId="77" xfId="0" applyFont="1" applyFill="1" applyBorder="1" applyAlignment="1">
      <alignment horizontal="center" vertical="center" wrapText="1"/>
    </xf>
    <xf numFmtId="9" fontId="31" fillId="10" borderId="70" xfId="0" applyNumberFormat="1" applyFont="1" applyFill="1" applyBorder="1" applyAlignment="1">
      <alignment horizontal="right" vertical="center" wrapText="1"/>
    </xf>
    <xf numFmtId="9" fontId="31" fillId="10" borderId="91" xfId="0" applyNumberFormat="1" applyFont="1" applyFill="1" applyBorder="1" applyAlignment="1">
      <alignment horizontal="center" vertical="center" wrapText="1"/>
    </xf>
    <xf numFmtId="167" fontId="31" fillId="10" borderId="91" xfId="0" applyNumberFormat="1" applyFont="1" applyFill="1" applyBorder="1" applyAlignment="1">
      <alignment horizontal="right" vertical="center" wrapText="1"/>
    </xf>
    <xf numFmtId="9" fontId="31" fillId="10" borderId="92" xfId="0" applyNumberFormat="1" applyFont="1" applyFill="1" applyBorder="1" applyAlignment="1">
      <alignment horizontal="center" vertical="center" wrapText="1"/>
    </xf>
    <xf numFmtId="9" fontId="31" fillId="12" borderId="77" xfId="0" applyNumberFormat="1" applyFont="1" applyFill="1" applyBorder="1" applyAlignment="1">
      <alignment horizontal="center" vertical="center" wrapText="1"/>
    </xf>
    <xf numFmtId="0" fontId="32" fillId="0" borderId="0" xfId="0" applyFont="1" applyAlignment="1">
      <alignment horizontal="left" vertical="center" wrapText="1" readingOrder="1"/>
    </xf>
    <xf numFmtId="0" fontId="27" fillId="0" borderId="0" xfId="0" applyFont="1" applyAlignment="1">
      <alignment horizontal="left" vertical="center" wrapText="1" readingOrder="1"/>
    </xf>
    <xf numFmtId="164" fontId="3" fillId="2" borderId="9" xfId="0" applyNumberFormat="1" applyFont="1" applyFill="1" applyBorder="1" applyAlignment="1">
      <alignment horizontal="center" vertical="center" wrapText="1"/>
    </xf>
    <xf numFmtId="0" fontId="26" fillId="0" borderId="94" xfId="0" applyFont="1" applyBorder="1" applyAlignment="1">
      <alignment horizontal="center" vertical="center" wrapText="1" readingOrder="1"/>
    </xf>
    <xf numFmtId="164" fontId="30" fillId="2" borderId="9" xfId="0" applyNumberFormat="1" applyFont="1" applyFill="1" applyBorder="1" applyAlignment="1">
      <alignment horizontal="center" vertical="center" wrapText="1"/>
    </xf>
    <xf numFmtId="9" fontId="10" fillId="0" borderId="9" xfId="0" applyNumberFormat="1" applyFont="1" applyBorder="1" applyAlignment="1">
      <alignment horizontal="center" vertical="center" wrapText="1"/>
    </xf>
    <xf numFmtId="9" fontId="31" fillId="0" borderId="9" xfId="0" applyNumberFormat="1" applyFont="1" applyBorder="1" applyAlignment="1">
      <alignment horizontal="center" vertical="center" wrapText="1"/>
    </xf>
    <xf numFmtId="168" fontId="10" fillId="0" borderId="9" xfId="0" applyNumberFormat="1" applyFont="1" applyBorder="1" applyAlignment="1">
      <alignment horizontal="center" vertical="center" wrapText="1"/>
    </xf>
    <xf numFmtId="168" fontId="31" fillId="0" borderId="9" xfId="0" applyNumberFormat="1" applyFont="1" applyBorder="1" applyAlignment="1">
      <alignment horizontal="center" vertical="center" wrapText="1"/>
    </xf>
    <xf numFmtId="168" fontId="27" fillId="0" borderId="0" xfId="0" applyNumberFormat="1" applyFont="1" applyAlignment="1">
      <alignment horizontal="left" vertical="center" wrapText="1" readingOrder="1"/>
    </xf>
    <xf numFmtId="165" fontId="32" fillId="0" borderId="77" xfId="0" applyNumberFormat="1" applyFont="1" applyBorder="1" applyAlignment="1">
      <alignment horizontal="center" vertical="center" wrapText="1" readingOrder="1"/>
    </xf>
    <xf numFmtId="0" fontId="27" fillId="0" borderId="95" xfId="0" applyFont="1" applyBorder="1"/>
    <xf numFmtId="0" fontId="27" fillId="0" borderId="96" xfId="0" applyFont="1" applyBorder="1"/>
    <xf numFmtId="0" fontId="27" fillId="0" borderId="97" xfId="0" applyFont="1" applyBorder="1"/>
    <xf numFmtId="0" fontId="27" fillId="0" borderId="0" xfId="0" applyFont="1" applyAlignment="1">
      <alignment vertical="center"/>
    </xf>
    <xf numFmtId="0" fontId="10" fillId="0" borderId="69" xfId="0" applyFont="1" applyBorder="1" applyAlignment="1">
      <alignment horizontal="left" vertical="center" wrapText="1"/>
    </xf>
    <xf numFmtId="0" fontId="30" fillId="0" borderId="69" xfId="0" applyFont="1" applyBorder="1" applyAlignment="1">
      <alignment horizontal="left" vertical="center" wrapText="1" readingOrder="1"/>
    </xf>
    <xf numFmtId="0" fontId="10" fillId="0" borderId="61" xfId="0" applyFont="1" applyBorder="1" applyAlignment="1">
      <alignment vertical="center" wrapText="1"/>
    </xf>
    <xf numFmtId="0" fontId="10" fillId="0" borderId="62" xfId="0" applyFont="1" applyBorder="1" applyAlignment="1">
      <alignment vertical="center" wrapText="1"/>
    </xf>
    <xf numFmtId="0" fontId="10" fillId="0" borderId="63" xfId="0" applyFont="1" applyBorder="1" applyAlignment="1">
      <alignment vertical="center" wrapText="1"/>
    </xf>
    <xf numFmtId="0" fontId="10" fillId="0" borderId="69" xfId="0" applyFont="1" applyBorder="1" applyAlignment="1">
      <alignment vertical="center" wrapText="1"/>
    </xf>
    <xf numFmtId="0" fontId="10" fillId="0" borderId="64" xfId="0" applyFont="1" applyBorder="1" applyAlignment="1">
      <alignment vertical="center" wrapText="1"/>
    </xf>
    <xf numFmtId="0" fontId="10" fillId="0" borderId="0" xfId="0" applyFont="1" applyAlignment="1">
      <alignment vertical="center" wrapText="1"/>
    </xf>
    <xf numFmtId="0" fontId="10" fillId="0" borderId="95" xfId="0" applyFont="1" applyBorder="1" applyAlignment="1">
      <alignment vertical="center" wrapText="1"/>
    </xf>
    <xf numFmtId="0" fontId="10" fillId="0" borderId="96" xfId="0" applyFont="1" applyBorder="1" applyAlignment="1">
      <alignment vertical="center" wrapText="1"/>
    </xf>
    <xf numFmtId="0" fontId="10" fillId="0" borderId="97" xfId="0" applyFont="1" applyBorder="1" applyAlignment="1">
      <alignment vertical="center" wrapText="1"/>
    </xf>
    <xf numFmtId="166" fontId="27" fillId="0" borderId="96" xfId="0" applyNumberFormat="1" applyFont="1" applyBorder="1" applyAlignment="1">
      <alignment horizontal="center"/>
    </xf>
    <xf numFmtId="0" fontId="31" fillId="0" borderId="0" xfId="0" applyFont="1"/>
    <xf numFmtId="0" fontId="31" fillId="0" borderId="65" xfId="0" applyFont="1" applyBorder="1" applyAlignment="1">
      <alignment horizontal="left" vertical="center" wrapText="1" readingOrder="1"/>
    </xf>
    <xf numFmtId="0" fontId="27" fillId="0" borderId="106" xfId="0" applyFont="1" applyBorder="1"/>
    <xf numFmtId="0" fontId="30" fillId="0" borderId="106" xfId="0" applyFont="1" applyBorder="1" applyAlignment="1">
      <alignment horizontal="left" vertical="center" wrapText="1" readingOrder="1"/>
    </xf>
    <xf numFmtId="0" fontId="31" fillId="0" borderId="0" xfId="0" applyFont="1" applyAlignment="1">
      <alignment horizontal="left" vertical="center" wrapText="1"/>
    </xf>
    <xf numFmtId="0" fontId="10" fillId="0" borderId="0" xfId="0" applyFont="1" applyAlignment="1">
      <alignment horizontal="left" vertical="center"/>
    </xf>
    <xf numFmtId="0" fontId="10" fillId="0" borderId="89" xfId="0" applyFont="1" applyBorder="1" applyAlignment="1">
      <alignment horizontal="left" vertical="center" wrapText="1"/>
    </xf>
    <xf numFmtId="0" fontId="30" fillId="2" borderId="107" xfId="0" applyFont="1" applyFill="1" applyBorder="1" applyAlignment="1">
      <alignment horizontal="left" vertical="center" wrapText="1" readingOrder="1"/>
    </xf>
    <xf numFmtId="10" fontId="32" fillId="0" borderId="0" xfId="0" applyNumberFormat="1" applyFont="1" applyAlignment="1">
      <alignment horizontal="center" vertical="center" wrapText="1" readingOrder="1"/>
    </xf>
    <xf numFmtId="0" fontId="30" fillId="0" borderId="0" xfId="0" applyFont="1" applyAlignment="1">
      <alignment horizontal="left" vertical="center" wrapText="1" readingOrder="1"/>
    </xf>
    <xf numFmtId="0" fontId="10" fillId="0" borderId="9" xfId="0" applyFont="1" applyBorder="1" applyAlignment="1">
      <alignment horizontal="center" vertical="center" wrapText="1"/>
    </xf>
    <xf numFmtId="0" fontId="31" fillId="0" borderId="9" xfId="0" applyFont="1" applyBorder="1" applyAlignment="1">
      <alignment horizontal="center" vertical="center" wrapText="1"/>
    </xf>
    <xf numFmtId="166" fontId="10" fillId="0" borderId="115" xfId="0" applyNumberFormat="1" applyFont="1" applyBorder="1" applyAlignment="1">
      <alignment horizontal="center" vertical="center" wrapText="1"/>
    </xf>
    <xf numFmtId="0" fontId="30" fillId="2" borderId="121" xfId="0" applyFont="1" applyFill="1" applyBorder="1" applyAlignment="1">
      <alignment horizontal="center" vertical="center" wrapText="1" readingOrder="1"/>
    </xf>
    <xf numFmtId="0" fontId="36" fillId="2" borderId="122" xfId="0" applyFont="1" applyFill="1" applyBorder="1" applyAlignment="1">
      <alignment horizontal="center" vertical="center" wrapText="1" readingOrder="1"/>
    </xf>
    <xf numFmtId="0" fontId="37" fillId="2" borderId="120" xfId="0" applyFont="1" applyFill="1" applyBorder="1" applyAlignment="1">
      <alignment horizontal="center" vertical="center" wrapText="1" readingOrder="1"/>
    </xf>
    <xf numFmtId="166" fontId="10" fillId="0" borderId="124" xfId="0" applyNumberFormat="1" applyFont="1" applyBorder="1" applyAlignment="1">
      <alignment horizontal="left" vertical="center" wrapText="1"/>
    </xf>
    <xf numFmtId="0" fontId="10" fillId="0" borderId="124" xfId="0" applyFont="1" applyBorder="1" applyAlignment="1">
      <alignment horizontal="center" vertical="center" wrapText="1"/>
    </xf>
    <xf numFmtId="166" fontId="31" fillId="5" borderId="124" xfId="0" applyNumberFormat="1" applyFont="1" applyFill="1" applyBorder="1" applyAlignment="1">
      <alignment horizontal="center" vertical="center" wrapText="1"/>
    </xf>
    <xf numFmtId="0" fontId="10" fillId="0" borderId="0" xfId="0" applyFont="1" applyAlignment="1">
      <alignment horizontal="center"/>
    </xf>
    <xf numFmtId="0" fontId="13" fillId="0" borderId="0" xfId="0" applyFont="1"/>
    <xf numFmtId="0" fontId="39" fillId="0" borderId="0" xfId="0" applyFont="1" applyAlignment="1">
      <alignment horizontal="center" vertical="center"/>
    </xf>
    <xf numFmtId="0" fontId="40" fillId="0" borderId="96" xfId="0" applyFont="1" applyBorder="1" applyAlignment="1">
      <alignment horizontal="center" vertical="center"/>
    </xf>
    <xf numFmtId="0" fontId="41" fillId="0" borderId="0" xfId="0" applyFont="1" applyAlignment="1">
      <alignment vertical="center"/>
    </xf>
    <xf numFmtId="0" fontId="42" fillId="2" borderId="125" xfId="0" applyFont="1" applyFill="1" applyBorder="1" applyAlignment="1">
      <alignment horizontal="center" vertical="center"/>
    </xf>
    <xf numFmtId="0" fontId="39" fillId="0" borderId="0" xfId="0" applyFont="1" applyAlignment="1">
      <alignment vertical="center" wrapText="1"/>
    </xf>
    <xf numFmtId="0" fontId="42" fillId="2" borderId="126" xfId="0" applyFont="1" applyFill="1" applyBorder="1" applyAlignment="1">
      <alignment horizontal="center" vertical="center" wrapText="1"/>
    </xf>
    <xf numFmtId="0" fontId="42" fillId="2" borderId="127" xfId="0" applyFont="1" applyFill="1" applyBorder="1" applyAlignment="1">
      <alignment horizontal="center" vertical="center" wrapText="1"/>
    </xf>
    <xf numFmtId="169" fontId="43" fillId="0" borderId="14" xfId="0" applyNumberFormat="1" applyFont="1" applyBorder="1" applyAlignment="1">
      <alignment horizontal="center" vertical="center" wrapText="1"/>
    </xf>
    <xf numFmtId="169" fontId="43" fillId="6" borderId="14" xfId="0" applyNumberFormat="1" applyFont="1" applyFill="1" applyBorder="1" applyAlignment="1">
      <alignment horizontal="center" vertical="center" wrapText="1"/>
    </xf>
    <xf numFmtId="0" fontId="44" fillId="0" borderId="0" xfId="0" applyFont="1" applyAlignment="1">
      <alignment vertical="center" wrapText="1"/>
    </xf>
    <xf numFmtId="0" fontId="43" fillId="0" borderId="14" xfId="0" applyFont="1" applyBorder="1" applyAlignment="1">
      <alignment horizontal="left" vertical="center" wrapText="1"/>
    </xf>
    <xf numFmtId="0" fontId="44" fillId="0" borderId="14" xfId="0" applyFont="1" applyBorder="1" applyAlignment="1">
      <alignment horizontal="left" vertical="center" wrapText="1"/>
    </xf>
    <xf numFmtId="0" fontId="39" fillId="0" borderId="0" xfId="0" applyFont="1" applyAlignment="1">
      <alignment vertical="center"/>
    </xf>
    <xf numFmtId="0" fontId="39" fillId="0" borderId="0" xfId="0" applyFont="1" applyAlignment="1">
      <alignment horizontal="left" vertical="center"/>
    </xf>
    <xf numFmtId="0" fontId="50" fillId="0" borderId="0" xfId="0" applyFont="1" applyAlignment="1">
      <alignment horizontal="left" vertical="center" wrapText="1"/>
    </xf>
    <xf numFmtId="0" fontId="50" fillId="0" borderId="0" xfId="0" applyFont="1"/>
    <xf numFmtId="0" fontId="50" fillId="0" borderId="0" xfId="0" applyFont="1" applyAlignment="1">
      <alignment horizontal="left" vertical="center"/>
    </xf>
    <xf numFmtId="0" fontId="51" fillId="2" borderId="9" xfId="1" applyFont="1" applyFill="1" applyBorder="1" applyAlignment="1">
      <alignment horizontal="center" vertical="center" wrapText="1"/>
    </xf>
    <xf numFmtId="0" fontId="52" fillId="2" borderId="70" xfId="0" applyFont="1" applyFill="1" applyBorder="1" applyAlignment="1">
      <alignment horizontal="left" vertical="center" wrapText="1" readingOrder="1"/>
    </xf>
    <xf numFmtId="0" fontId="20" fillId="14" borderId="9" xfId="0" applyFont="1" applyFill="1" applyBorder="1" applyAlignment="1">
      <alignment horizontal="center" vertical="center" wrapText="1"/>
    </xf>
    <xf numFmtId="164" fontId="19" fillId="14" borderId="9" xfId="0" applyNumberFormat="1" applyFont="1" applyFill="1" applyBorder="1" applyAlignment="1">
      <alignment horizontal="center" vertical="center" wrapText="1"/>
    </xf>
    <xf numFmtId="0" fontId="18" fillId="15" borderId="20" xfId="0" applyFont="1" applyFill="1" applyBorder="1" applyAlignment="1">
      <alignment horizontal="left" vertical="center" wrapText="1"/>
    </xf>
    <xf numFmtId="9" fontId="14" fillId="0" borderId="9" xfId="2" applyFont="1" applyBorder="1" applyAlignment="1">
      <alignment horizontal="center" vertical="center" wrapText="1"/>
    </xf>
    <xf numFmtId="166" fontId="23" fillId="0" borderId="9" xfId="0" applyNumberFormat="1" applyFont="1" applyBorder="1" applyAlignment="1">
      <alignment horizontal="center" vertical="center" wrapText="1"/>
    </xf>
    <xf numFmtId="43" fontId="14" fillId="0" borderId="9" xfId="3" applyFont="1" applyBorder="1" applyAlignment="1">
      <alignment horizontal="center" vertical="center" wrapText="1"/>
    </xf>
    <xf numFmtId="9" fontId="23" fillId="0" borderId="9" xfId="2" applyFont="1" applyBorder="1" applyAlignment="1">
      <alignment horizontal="center" vertical="center" wrapText="1"/>
    </xf>
    <xf numFmtId="9" fontId="14" fillId="7" borderId="9" xfId="2" applyFont="1" applyFill="1" applyBorder="1" applyAlignment="1">
      <alignment horizontal="center" vertical="center" wrapText="1"/>
    </xf>
    <xf numFmtId="43" fontId="23" fillId="0" borderId="9" xfId="3" applyFont="1" applyBorder="1" applyAlignment="1">
      <alignment horizontal="center" vertical="center" wrapText="1"/>
    </xf>
    <xf numFmtId="43" fontId="14" fillId="7" borderId="9" xfId="3" applyFont="1" applyFill="1" applyBorder="1" applyAlignment="1">
      <alignment horizontal="center" vertical="center" wrapText="1"/>
    </xf>
    <xf numFmtId="10" fontId="23" fillId="0" borderId="9" xfId="2" applyNumberFormat="1" applyFont="1" applyBorder="1" applyAlignment="1">
      <alignment horizontal="center" vertical="center" wrapText="1"/>
    </xf>
    <xf numFmtId="10" fontId="14" fillId="7" borderId="9" xfId="2" applyNumberFormat="1" applyFont="1" applyFill="1" applyBorder="1" applyAlignment="1">
      <alignment horizontal="center" vertical="center" wrapText="1"/>
    </xf>
    <xf numFmtId="10" fontId="14" fillId="0" borderId="9" xfId="2" applyNumberFormat="1" applyFont="1" applyBorder="1" applyAlignment="1">
      <alignment horizontal="center" vertical="center" wrapText="1"/>
    </xf>
    <xf numFmtId="170" fontId="23" fillId="0" borderId="9" xfId="3" applyNumberFormat="1" applyFont="1" applyBorder="1" applyAlignment="1">
      <alignment horizontal="center" vertical="center" wrapText="1"/>
    </xf>
    <xf numFmtId="170" fontId="14" fillId="7" borderId="9" xfId="3" applyNumberFormat="1" applyFont="1" applyFill="1" applyBorder="1" applyAlignment="1">
      <alignment horizontal="center" vertical="center" wrapText="1"/>
    </xf>
    <xf numFmtId="170" fontId="14" fillId="0" borderId="9" xfId="3" applyNumberFormat="1" applyFont="1" applyBorder="1" applyAlignment="1">
      <alignment horizontal="center" vertical="center" wrapText="1"/>
    </xf>
    <xf numFmtId="9" fontId="23" fillId="0" borderId="9" xfId="3" applyNumberFormat="1" applyFont="1" applyBorder="1" applyAlignment="1">
      <alignment horizontal="center" vertical="center" wrapText="1"/>
    </xf>
    <xf numFmtId="0" fontId="23" fillId="0" borderId="9" xfId="0" applyFont="1" applyBorder="1" applyAlignment="1">
      <alignment vertical="center" wrapText="1"/>
    </xf>
    <xf numFmtId="9" fontId="14" fillId="0" borderId="9" xfId="0" applyNumberFormat="1" applyFont="1" applyBorder="1" applyAlignment="1">
      <alignment horizontal="center" vertical="center" wrapText="1"/>
    </xf>
    <xf numFmtId="166" fontId="23" fillId="0" borderId="9" xfId="0" applyNumberFormat="1" applyFont="1" applyBorder="1" applyAlignment="1">
      <alignment horizontal="left" vertical="center" wrapText="1"/>
    </xf>
    <xf numFmtId="0" fontId="23" fillId="0" borderId="9" xfId="4" applyFont="1" applyBorder="1" applyAlignment="1">
      <alignment horizontal="left" vertical="center" wrapText="1"/>
    </xf>
    <xf numFmtId="9" fontId="14" fillId="7" borderId="9" xfId="0" applyNumberFormat="1" applyFont="1" applyFill="1" applyBorder="1" applyAlignment="1">
      <alignment horizontal="center" vertical="center" wrapText="1"/>
    </xf>
    <xf numFmtId="0" fontId="14" fillId="7" borderId="9" xfId="0" applyFont="1" applyFill="1" applyBorder="1" applyAlignment="1">
      <alignment horizontal="center" vertical="center" wrapText="1"/>
    </xf>
    <xf numFmtId="1" fontId="14" fillId="0" borderId="9" xfId="0" applyNumberFormat="1" applyFont="1" applyBorder="1" applyAlignment="1">
      <alignment horizontal="center" vertical="center" wrapText="1"/>
    </xf>
    <xf numFmtId="0" fontId="56" fillId="0" borderId="9" xfId="4" applyFont="1" applyBorder="1" applyAlignment="1">
      <alignment horizontal="left" vertical="center" wrapText="1"/>
    </xf>
    <xf numFmtId="1" fontId="23" fillId="0" borderId="9" xfId="0" applyNumberFormat="1" applyFont="1" applyBorder="1" applyAlignment="1">
      <alignment horizontal="left" vertical="center" wrapText="1"/>
    </xf>
    <xf numFmtId="0" fontId="57" fillId="16" borderId="9" xfId="0" applyFont="1" applyFill="1" applyBorder="1" applyAlignment="1">
      <alignment horizontal="left" vertical="center" wrapText="1"/>
    </xf>
    <xf numFmtId="0" fontId="23" fillId="16" borderId="9" xfId="0" applyFont="1" applyFill="1" applyBorder="1" applyAlignment="1">
      <alignment horizontal="left" vertical="center" wrapText="1"/>
    </xf>
    <xf numFmtId="1" fontId="14" fillId="0" borderId="9" xfId="2" applyNumberFormat="1" applyFont="1" applyBorder="1" applyAlignment="1">
      <alignment horizontal="center" vertical="center" wrapText="1"/>
    </xf>
    <xf numFmtId="1" fontId="23" fillId="0" borderId="9" xfId="0" applyNumberFormat="1" applyFont="1" applyBorder="1" applyAlignment="1">
      <alignment horizontal="center" vertical="center" wrapText="1"/>
    </xf>
    <xf numFmtId="1" fontId="14" fillId="0" borderId="128" xfId="0" applyNumberFormat="1" applyFont="1" applyBorder="1" applyAlignment="1">
      <alignment horizontal="center" vertical="center" wrapText="1"/>
    </xf>
    <xf numFmtId="0" fontId="23" fillId="0" borderId="129" xfId="0" applyFont="1" applyBorder="1" applyAlignment="1">
      <alignment horizontal="center" vertical="center" wrapText="1"/>
    </xf>
    <xf numFmtId="10" fontId="14" fillId="7" borderId="9" xfId="0" applyNumberFormat="1" applyFont="1" applyFill="1" applyBorder="1" applyAlignment="1">
      <alignment horizontal="center" vertical="center" wrapText="1"/>
    </xf>
    <xf numFmtId="43" fontId="14" fillId="0" borderId="9" xfId="3" applyFont="1" applyFill="1" applyBorder="1" applyAlignment="1">
      <alignment horizontal="center" vertical="center" wrapText="1"/>
    </xf>
    <xf numFmtId="164" fontId="3" fillId="2" borderId="2" xfId="0" applyNumberFormat="1" applyFont="1" applyFill="1" applyBorder="1" applyAlignment="1">
      <alignment horizontal="left" vertical="center" wrapText="1"/>
    </xf>
    <xf numFmtId="0" fontId="4" fillId="0" borderId="3" xfId="0" applyFont="1" applyBorder="1"/>
    <xf numFmtId="0" fontId="4" fillId="0" borderId="4" xfId="0" applyFont="1" applyBorder="1"/>
    <xf numFmtId="0" fontId="4" fillId="0" borderId="5" xfId="0" applyFont="1" applyBorder="1"/>
    <xf numFmtId="0" fontId="2" fillId="0" borderId="0" xfId="0" applyFont="1" applyAlignment="1">
      <alignment horizontal="left" vertical="center" wrapText="1"/>
    </xf>
    <xf numFmtId="0" fontId="0" fillId="0" borderId="0" xfId="0"/>
    <xf numFmtId="0" fontId="50" fillId="0" borderId="0" xfId="0" applyFont="1" applyAlignment="1">
      <alignment horizontal="left" vertical="center" wrapText="1"/>
    </xf>
    <xf numFmtId="0" fontId="2" fillId="0" borderId="0" xfId="0" applyFont="1" applyAlignment="1">
      <alignment horizontal="left" vertical="center"/>
    </xf>
    <xf numFmtId="164" fontId="3" fillId="2" borderId="8" xfId="0" applyNumberFormat="1" applyFont="1" applyFill="1" applyBorder="1" applyAlignment="1">
      <alignment horizontal="center" vertical="center" wrapText="1"/>
    </xf>
    <xf numFmtId="0" fontId="11" fillId="4" borderId="11" xfId="0" applyFont="1" applyFill="1" applyBorder="1" applyAlignment="1">
      <alignment horizontal="center" vertical="center" textRotation="90" wrapText="1"/>
    </xf>
    <xf numFmtId="0" fontId="4" fillId="0" borderId="12" xfId="0" applyFont="1" applyBorder="1"/>
    <xf numFmtId="0" fontId="4" fillId="0" borderId="13" xfId="0" applyFont="1" applyBorder="1"/>
    <xf numFmtId="0" fontId="11" fillId="5" borderId="11" xfId="0" applyFont="1" applyFill="1" applyBorder="1" applyAlignment="1">
      <alignment horizontal="center" vertical="center" wrapText="1"/>
    </xf>
    <xf numFmtId="0" fontId="12" fillId="0" borderId="19" xfId="0" applyFont="1" applyBorder="1" applyAlignment="1">
      <alignment horizontal="center" vertical="center" wrapText="1"/>
    </xf>
    <xf numFmtId="0" fontId="4" fillId="0" borderId="20" xfId="0" applyFont="1" applyBorder="1"/>
    <xf numFmtId="0" fontId="4" fillId="0" borderId="21" xfId="0" applyFont="1" applyBorder="1"/>
    <xf numFmtId="0" fontId="13" fillId="0" borderId="22" xfId="0" applyFont="1" applyBorder="1" applyAlignment="1">
      <alignment horizontal="left" vertical="center" wrapText="1"/>
    </xf>
    <xf numFmtId="0" fontId="4" fillId="0" borderId="23" xfId="0" applyFont="1" applyBorder="1"/>
    <xf numFmtId="0" fontId="4" fillId="0" borderId="24" xfId="0" applyFont="1" applyBorder="1"/>
    <xf numFmtId="0" fontId="13" fillId="0" borderId="25" xfId="0" applyFont="1" applyBorder="1" applyAlignment="1">
      <alignment horizontal="left" vertical="center" wrapText="1"/>
    </xf>
    <xf numFmtId="0" fontId="4" fillId="0" borderId="26" xfId="0" applyFont="1" applyBorder="1"/>
    <xf numFmtId="0" fontId="4" fillId="0" borderId="27" xfId="0" applyFont="1" applyBorder="1"/>
    <xf numFmtId="0" fontId="13" fillId="0" borderId="25" xfId="0" applyFont="1" applyBorder="1" applyAlignment="1">
      <alignment horizontal="left" vertical="top" wrapText="1"/>
    </xf>
    <xf numFmtId="0" fontId="13" fillId="0" borderId="25" xfId="0" applyFont="1" applyBorder="1" applyAlignment="1">
      <alignment horizontal="center"/>
    </xf>
    <xf numFmtId="0" fontId="13" fillId="0" borderId="25" xfId="0" applyFont="1" applyBorder="1" applyAlignment="1">
      <alignment horizontal="left" vertical="center"/>
    </xf>
    <xf numFmtId="0" fontId="13" fillId="0" borderId="19" xfId="0" applyFont="1" applyBorder="1" applyAlignment="1">
      <alignment horizontal="left" vertical="center" wrapText="1"/>
    </xf>
    <xf numFmtId="0" fontId="4" fillId="0" borderId="22" xfId="0" applyFont="1" applyBorder="1"/>
    <xf numFmtId="0" fontId="13" fillId="0" borderId="25" xfId="0" applyFont="1" applyBorder="1" applyAlignment="1">
      <alignment horizontal="left"/>
    </xf>
    <xf numFmtId="0" fontId="13" fillId="0" borderId="25" xfId="0" applyFont="1" applyBorder="1" applyAlignment="1">
      <alignment horizontal="left" wrapText="1"/>
    </xf>
    <xf numFmtId="0" fontId="14" fillId="0" borderId="23" xfId="0" applyFont="1" applyBorder="1" applyAlignment="1">
      <alignment horizontal="center" vertical="center" wrapText="1"/>
    </xf>
    <xf numFmtId="164" fontId="19" fillId="14" borderId="38" xfId="0" applyNumberFormat="1" applyFont="1" applyFill="1" applyBorder="1" applyAlignment="1">
      <alignment horizontal="center" vertical="center" wrapText="1"/>
    </xf>
    <xf numFmtId="0" fontId="4" fillId="15" borderId="39" xfId="0" applyFont="1" applyFill="1" applyBorder="1"/>
    <xf numFmtId="0" fontId="54" fillId="0" borderId="19" xfId="0" applyFont="1" applyBorder="1" applyAlignment="1">
      <alignment horizontal="center" vertical="center" wrapText="1"/>
    </xf>
    <xf numFmtId="0" fontId="4" fillId="0" borderId="31" xfId="0" applyFont="1" applyBorder="1"/>
    <xf numFmtId="0" fontId="55" fillId="0" borderId="0" xfId="0" applyFont="1"/>
    <xf numFmtId="0" fontId="17" fillId="0" borderId="25" xfId="0" applyFont="1" applyBorder="1" applyAlignment="1">
      <alignment horizontal="left" vertical="center" wrapText="1"/>
    </xf>
    <xf numFmtId="0" fontId="17" fillId="0" borderId="19" xfId="0" applyFont="1" applyBorder="1" applyAlignment="1">
      <alignment horizontal="left" vertical="center" wrapText="1"/>
    </xf>
    <xf numFmtId="0" fontId="49" fillId="0" borderId="19" xfId="1" applyFill="1" applyBorder="1" applyAlignment="1">
      <alignment horizontal="left" vertical="center" wrapText="1"/>
    </xf>
    <xf numFmtId="0" fontId="49" fillId="0" borderId="20" xfId="1" applyFill="1" applyBorder="1"/>
    <xf numFmtId="0" fontId="19" fillId="14" borderId="33" xfId="0" applyFont="1" applyFill="1" applyBorder="1" applyAlignment="1">
      <alignment horizontal="center" vertical="center" wrapText="1"/>
    </xf>
    <xf numFmtId="0" fontId="4" fillId="15" borderId="34" xfId="0" applyFont="1" applyFill="1" applyBorder="1"/>
    <xf numFmtId="0" fontId="4" fillId="15" borderId="35" xfId="0" applyFont="1" applyFill="1" applyBorder="1"/>
    <xf numFmtId="0" fontId="19" fillId="14" borderId="8" xfId="0" applyFont="1" applyFill="1" applyBorder="1" applyAlignment="1">
      <alignment horizontal="center" vertical="center" wrapText="1"/>
    </xf>
    <xf numFmtId="0" fontId="4" fillId="15" borderId="36" xfId="0" applyFont="1" applyFill="1" applyBorder="1"/>
    <xf numFmtId="0" fontId="27" fillId="0" borderId="66" xfId="0" applyFont="1" applyBorder="1" applyAlignment="1">
      <alignment horizontal="left" vertical="center" wrapText="1" readingOrder="1"/>
    </xf>
    <xf numFmtId="0" fontId="4" fillId="0" borderId="67" xfId="0" applyFont="1" applyBorder="1"/>
    <xf numFmtId="0" fontId="4" fillId="0" borderId="68" xfId="0" applyFont="1" applyBorder="1"/>
    <xf numFmtId="0" fontId="27" fillId="0" borderId="66" xfId="0" applyFont="1" applyBorder="1" applyAlignment="1">
      <alignment horizontal="center" vertical="center" wrapText="1" readingOrder="1"/>
    </xf>
    <xf numFmtId="0" fontId="31" fillId="7" borderId="66" xfId="0" applyFont="1" applyFill="1" applyBorder="1" applyAlignment="1">
      <alignment horizontal="center" vertical="center" wrapText="1" readingOrder="1"/>
    </xf>
    <xf numFmtId="0" fontId="10" fillId="0" borderId="67" xfId="0" applyFont="1" applyBorder="1" applyAlignment="1">
      <alignment horizontal="left" vertical="center" wrapText="1"/>
    </xf>
    <xf numFmtId="0" fontId="30" fillId="2" borderId="71" xfId="0" applyFont="1" applyFill="1" applyBorder="1" applyAlignment="1">
      <alignment horizontal="center" vertical="center" wrapText="1" readingOrder="1"/>
    </xf>
    <xf numFmtId="0" fontId="4" fillId="0" borderId="72" xfId="0" applyFont="1" applyBorder="1"/>
    <xf numFmtId="0" fontId="4" fillId="0" borderId="73" xfId="0" applyFont="1" applyBorder="1"/>
    <xf numFmtId="0" fontId="30" fillId="2" borderId="66" xfId="0" applyFont="1" applyFill="1" applyBorder="1" applyAlignment="1">
      <alignment horizontal="center" vertical="center" wrapText="1" readingOrder="1"/>
    </xf>
    <xf numFmtId="0" fontId="27" fillId="0" borderId="74" xfId="0" applyFont="1" applyBorder="1" applyAlignment="1">
      <alignment horizontal="center" vertical="center" wrapText="1" readingOrder="1"/>
    </xf>
    <xf numFmtId="0" fontId="27" fillId="0" borderId="71" xfId="0" applyFont="1" applyBorder="1" applyAlignment="1">
      <alignment horizontal="center" vertical="center" wrapText="1" readingOrder="1"/>
    </xf>
    <xf numFmtId="0" fontId="10" fillId="0" borderId="75" xfId="0" applyFont="1" applyBorder="1" applyAlignment="1">
      <alignment horizontal="left" vertical="center" wrapText="1"/>
    </xf>
    <xf numFmtId="0" fontId="4" fillId="0" borderId="75" xfId="0" applyFont="1" applyBorder="1"/>
    <xf numFmtId="0" fontId="10" fillId="0" borderId="0" xfId="0" applyFont="1" applyAlignment="1">
      <alignment horizontal="left" vertical="center" wrapText="1"/>
    </xf>
    <xf numFmtId="0" fontId="30" fillId="2" borderId="76" xfId="0" applyFont="1" applyFill="1" applyBorder="1" applyAlignment="1">
      <alignment horizontal="left" vertical="center" wrapText="1" readingOrder="1"/>
    </xf>
    <xf numFmtId="0" fontId="4" fillId="0" borderId="80" xfId="0" applyFont="1" applyBorder="1"/>
    <xf numFmtId="0" fontId="30" fillId="2" borderId="66" xfId="0" applyFont="1" applyFill="1" applyBorder="1" applyAlignment="1">
      <alignment horizontal="left" vertical="center" wrapText="1" readingOrder="1"/>
    </xf>
    <xf numFmtId="0" fontId="30" fillId="2" borderId="78" xfId="0" applyFont="1" applyFill="1" applyBorder="1" applyAlignment="1">
      <alignment horizontal="center" vertical="center" wrapText="1" readingOrder="1"/>
    </xf>
    <xf numFmtId="0" fontId="4" fillId="0" borderId="79" xfId="0" applyFont="1" applyBorder="1"/>
    <xf numFmtId="0" fontId="4" fillId="0" borderId="81" xfId="0" applyFont="1" applyBorder="1"/>
    <xf numFmtId="0" fontId="4" fillId="0" borderId="82" xfId="0" applyFont="1" applyBorder="1"/>
    <xf numFmtId="168" fontId="32" fillId="0" borderId="78" xfId="0" applyNumberFormat="1" applyFont="1" applyBorder="1" applyAlignment="1">
      <alignment horizontal="center" vertical="center" wrapText="1" readingOrder="1"/>
    </xf>
    <xf numFmtId="0" fontId="32" fillId="0" borderId="83" xfId="0" applyFont="1" applyBorder="1" applyAlignment="1">
      <alignment horizontal="center" vertical="center" wrapText="1" readingOrder="1"/>
    </xf>
    <xf numFmtId="0" fontId="4" fillId="0" borderId="87" xfId="0" applyFont="1" applyBorder="1"/>
    <xf numFmtId="0" fontId="32" fillId="0" borderId="84" xfId="0" applyFont="1" applyBorder="1" applyAlignment="1">
      <alignment horizontal="center" vertical="center" wrapText="1" readingOrder="1"/>
    </xf>
    <xf numFmtId="0" fontId="4" fillId="0" borderId="85" xfId="0" applyFont="1" applyBorder="1"/>
    <xf numFmtId="0" fontId="4" fillId="0" borderId="88" xfId="0" applyFont="1" applyBorder="1"/>
    <xf numFmtId="0" fontId="4" fillId="0" borderId="89" xfId="0" applyFont="1" applyBorder="1"/>
    <xf numFmtId="0" fontId="4" fillId="0" borderId="90" xfId="0" applyFont="1" applyBorder="1"/>
    <xf numFmtId="0" fontId="31" fillId="11" borderId="86" xfId="0" applyFont="1" applyFill="1" applyBorder="1" applyAlignment="1">
      <alignment horizontal="center" vertical="center" wrapText="1"/>
    </xf>
    <xf numFmtId="0" fontId="31" fillId="10" borderId="66" xfId="0" applyFont="1" applyFill="1" applyBorder="1" applyAlignment="1">
      <alignment horizontal="center" vertical="center" wrapText="1"/>
    </xf>
    <xf numFmtId="9" fontId="31" fillId="11" borderId="86" xfId="0" applyNumberFormat="1" applyFont="1" applyFill="1" applyBorder="1" applyAlignment="1">
      <alignment horizontal="center" vertical="center" wrapText="1"/>
    </xf>
    <xf numFmtId="0" fontId="30" fillId="2" borderId="83" xfId="0" applyFont="1" applyFill="1" applyBorder="1" applyAlignment="1">
      <alignment horizontal="center" vertical="center" wrapText="1" readingOrder="1"/>
    </xf>
    <xf numFmtId="0" fontId="28" fillId="0" borderId="0" xfId="0" applyFont="1" applyAlignment="1">
      <alignment horizontal="left" vertical="center" wrapText="1"/>
    </xf>
    <xf numFmtId="0" fontId="29" fillId="0" borderId="0" xfId="0" applyFont="1" applyAlignment="1">
      <alignment horizontal="center"/>
    </xf>
    <xf numFmtId="0" fontId="30" fillId="0" borderId="43" xfId="0" applyFont="1" applyBorder="1" applyAlignment="1">
      <alignment horizontal="center" vertical="center"/>
    </xf>
    <xf numFmtId="0" fontId="4" fillId="0" borderId="44" xfId="0" applyFont="1" applyBorder="1"/>
    <xf numFmtId="0" fontId="30" fillId="2" borderId="45" xfId="0" applyFont="1" applyFill="1" applyBorder="1" applyAlignment="1">
      <alignment horizontal="center" vertical="center"/>
    </xf>
    <xf numFmtId="0" fontId="4" fillId="0" borderId="46" xfId="0" applyFont="1" applyBorder="1"/>
    <xf numFmtId="0" fontId="30" fillId="2" borderId="47" xfId="0" applyFont="1" applyFill="1" applyBorder="1" applyAlignment="1">
      <alignment horizontal="left" vertical="center"/>
    </xf>
    <xf numFmtId="0" fontId="4" fillId="0" borderId="48" xfId="0" applyFont="1" applyBorder="1"/>
    <xf numFmtId="0" fontId="4" fillId="0" borderId="49" xfId="0" applyFont="1" applyBorder="1"/>
    <xf numFmtId="0" fontId="31" fillId="0" borderId="50" xfId="0" applyFont="1" applyBorder="1" applyAlignment="1">
      <alignment horizontal="left" vertical="center"/>
    </xf>
    <xf numFmtId="0" fontId="4" fillId="0" borderId="51" xfId="0" applyFont="1" applyBorder="1"/>
    <xf numFmtId="0" fontId="10" fillId="0" borderId="52" xfId="0" applyFont="1" applyBorder="1" applyAlignment="1">
      <alignment horizontal="left" vertical="center"/>
    </xf>
    <xf numFmtId="0" fontId="4" fillId="0" borderId="53" xfId="0" applyFont="1" applyBorder="1"/>
    <xf numFmtId="0" fontId="4" fillId="0" borderId="54" xfId="0" applyFont="1" applyBorder="1"/>
    <xf numFmtId="0" fontId="31" fillId="0" borderId="55" xfId="0" applyFont="1" applyBorder="1" applyAlignment="1">
      <alignment horizontal="left" vertical="center"/>
    </xf>
    <xf numFmtId="0" fontId="10" fillId="0" borderId="25" xfId="0" applyFont="1" applyBorder="1" applyAlignment="1">
      <alignment horizontal="left" vertical="center" wrapText="1"/>
    </xf>
    <xf numFmtId="0" fontId="4" fillId="0" borderId="56" xfId="0" applyFont="1" applyBorder="1"/>
    <xf numFmtId="0" fontId="10" fillId="0" borderId="25" xfId="0" applyFont="1" applyBorder="1" applyAlignment="1">
      <alignment horizontal="left" vertical="center"/>
    </xf>
    <xf numFmtId="0" fontId="31" fillId="0" borderId="57" xfId="0" applyFont="1" applyBorder="1" applyAlignment="1">
      <alignment horizontal="left" vertical="center"/>
    </xf>
    <xf numFmtId="0" fontId="4" fillId="0" borderId="58" xfId="0" applyFont="1" applyBorder="1"/>
    <xf numFmtId="0" fontId="10" fillId="0" borderId="59" xfId="0" applyFont="1" applyBorder="1" applyAlignment="1">
      <alignment horizontal="left" vertical="center"/>
    </xf>
    <xf numFmtId="0" fontId="4" fillId="0" borderId="60" xfId="0" applyFont="1" applyBorder="1"/>
    <xf numFmtId="0" fontId="10" fillId="0" borderId="26" xfId="0" applyFont="1" applyBorder="1" applyAlignment="1">
      <alignment vertical="center" wrapText="1"/>
    </xf>
    <xf numFmtId="0" fontId="10" fillId="0" borderId="55" xfId="0" applyFont="1" applyBorder="1" applyAlignment="1">
      <alignment horizontal="left" vertical="top" wrapText="1"/>
    </xf>
    <xf numFmtId="0" fontId="10" fillId="0" borderId="98" xfId="0" applyFont="1" applyBorder="1" applyAlignment="1">
      <alignment horizontal="left" vertical="center" wrapText="1"/>
    </xf>
    <xf numFmtId="0" fontId="4" fillId="0" borderId="98" xfId="0" applyFont="1" applyBorder="1"/>
    <xf numFmtId="0" fontId="33" fillId="0" borderId="93" xfId="0" applyFont="1" applyBorder="1" applyAlignment="1">
      <alignment horizontal="center" vertical="center" wrapText="1" readingOrder="1"/>
    </xf>
    <xf numFmtId="0" fontId="4" fillId="0" borderId="93" xfId="0" applyFont="1" applyBorder="1"/>
    <xf numFmtId="0" fontId="27" fillId="0" borderId="72" xfId="0" applyFont="1" applyBorder="1" applyAlignment="1">
      <alignment horizontal="left" vertical="center" wrapText="1" readingOrder="1"/>
    </xf>
    <xf numFmtId="0" fontId="30" fillId="2" borderId="43" xfId="0" applyFont="1" applyFill="1" applyBorder="1" applyAlignment="1">
      <alignment horizontal="center" vertical="center" wrapText="1" readingOrder="1"/>
    </xf>
    <xf numFmtId="0" fontId="30" fillId="2" borderId="43" xfId="0" applyFont="1" applyFill="1" applyBorder="1" applyAlignment="1">
      <alignment horizontal="left" vertical="center"/>
    </xf>
    <xf numFmtId="0" fontId="31" fillId="0" borderId="66" xfId="0" applyFont="1" applyBorder="1" applyAlignment="1">
      <alignment horizontal="center" vertical="center" wrapText="1" readingOrder="1"/>
    </xf>
    <xf numFmtId="0" fontId="27" fillId="0" borderId="71" xfId="0" applyFont="1" applyBorder="1" applyAlignment="1">
      <alignment horizontal="left" vertical="center" wrapText="1" readingOrder="1"/>
    </xf>
    <xf numFmtId="0" fontId="10" fillId="0" borderId="101" xfId="0" applyFont="1" applyBorder="1" applyAlignment="1">
      <alignment horizontal="left" vertical="center" wrapText="1"/>
    </xf>
    <xf numFmtId="0" fontId="4" fillId="0" borderId="101" xfId="0" applyFont="1" applyBorder="1"/>
    <xf numFmtId="0" fontId="10" fillId="0" borderId="57" xfId="0" applyFont="1" applyBorder="1" applyAlignment="1">
      <alignment horizontal="left" vertical="top" wrapText="1"/>
    </xf>
    <xf numFmtId="0" fontId="4" fillId="0" borderId="99" xfId="0" applyFont="1" applyBorder="1"/>
    <xf numFmtId="0" fontId="4" fillId="0" borderId="100" xfId="0" applyFont="1" applyBorder="1"/>
    <xf numFmtId="9" fontId="32" fillId="0" borderId="78" xfId="0" applyNumberFormat="1" applyFont="1" applyBorder="1" applyAlignment="1">
      <alignment horizontal="center" vertical="center" wrapText="1" readingOrder="1"/>
    </xf>
    <xf numFmtId="0" fontId="4" fillId="0" borderId="104" xfId="0" applyFont="1" applyBorder="1"/>
    <xf numFmtId="0" fontId="4" fillId="0" borderId="105" xfId="0" applyFont="1" applyBorder="1"/>
    <xf numFmtId="0" fontId="34" fillId="2" borderId="83" xfId="0" applyFont="1" applyFill="1" applyBorder="1" applyAlignment="1">
      <alignment horizontal="center" vertical="center" wrapText="1" readingOrder="1"/>
    </xf>
    <xf numFmtId="0" fontId="31" fillId="11" borderId="66" xfId="0" applyFont="1" applyFill="1" applyBorder="1" applyAlignment="1">
      <alignment horizontal="center" vertical="center" wrapText="1"/>
    </xf>
    <xf numFmtId="9" fontId="31" fillId="11" borderId="66" xfId="0" applyNumberFormat="1" applyFont="1" applyFill="1" applyBorder="1" applyAlignment="1">
      <alignment horizontal="center" vertical="center" wrapText="1"/>
    </xf>
    <xf numFmtId="0" fontId="30" fillId="2" borderId="74" xfId="0" applyFont="1" applyFill="1" applyBorder="1" applyAlignment="1">
      <alignment horizontal="center" vertical="center" wrapText="1" readingOrder="1"/>
    </xf>
    <xf numFmtId="0" fontId="27" fillId="0" borderId="102" xfId="0" applyFont="1" applyBorder="1" applyAlignment="1">
      <alignment horizontal="left" vertical="center" wrapText="1" readingOrder="1"/>
    </xf>
    <xf numFmtId="0" fontId="4" fillId="0" borderId="103" xfId="0" applyFont="1" applyBorder="1"/>
    <xf numFmtId="0" fontId="30" fillId="2" borderId="110" xfId="0" applyFont="1" applyFill="1" applyBorder="1" applyAlignment="1">
      <alignment horizontal="center" vertical="center" wrapText="1" readingOrder="1"/>
    </xf>
    <xf numFmtId="0" fontId="4" fillId="0" borderId="111" xfId="0" applyFont="1" applyBorder="1"/>
    <xf numFmtId="0" fontId="4" fillId="0" borderId="112" xfId="0" applyFont="1" applyBorder="1"/>
    <xf numFmtId="168" fontId="10" fillId="0" borderId="116" xfId="0" applyNumberFormat="1" applyFont="1" applyBorder="1" applyAlignment="1">
      <alignment horizontal="center" vertical="center" wrapText="1"/>
    </xf>
    <xf numFmtId="0" fontId="4" fillId="0" borderId="117" xfId="0" applyFont="1" applyBorder="1"/>
    <xf numFmtId="0" fontId="26" fillId="0" borderId="0" xfId="0" applyFont="1" applyAlignment="1">
      <alignment horizontal="center" wrapText="1"/>
    </xf>
    <xf numFmtId="0" fontId="30" fillId="2" borderId="118" xfId="0" applyFont="1" applyFill="1" applyBorder="1" applyAlignment="1">
      <alignment horizontal="center" vertical="center" wrapText="1" readingOrder="1"/>
    </xf>
    <xf numFmtId="0" fontId="4" fillId="0" borderId="119" xfId="0" applyFont="1" applyBorder="1"/>
    <xf numFmtId="0" fontId="4" fillId="0" borderId="120" xfId="0" applyFont="1" applyBorder="1"/>
    <xf numFmtId="9" fontId="31" fillId="5" borderId="118" xfId="0" applyNumberFormat="1" applyFont="1" applyFill="1" applyBorder="1" applyAlignment="1">
      <alignment horizontal="center" vertical="center" wrapText="1"/>
    </xf>
    <xf numFmtId="0" fontId="30" fillId="2" borderId="43" xfId="0" applyFont="1" applyFill="1" applyBorder="1" applyAlignment="1">
      <alignment horizontal="left" vertical="center" wrapText="1" readingOrder="1"/>
    </xf>
    <xf numFmtId="0" fontId="4" fillId="0" borderId="108" xfId="0" applyFont="1" applyBorder="1"/>
    <xf numFmtId="0" fontId="30" fillId="2" borderId="122" xfId="0" applyFont="1" applyFill="1" applyBorder="1" applyAlignment="1">
      <alignment horizontal="center" vertical="center" wrapText="1" readingOrder="1"/>
    </xf>
    <xf numFmtId="0" fontId="4" fillId="0" borderId="123" xfId="0" applyFont="1" applyBorder="1"/>
    <xf numFmtId="0" fontId="10" fillId="0" borderId="118" xfId="0" applyFont="1" applyBorder="1" applyAlignment="1">
      <alignment horizontal="center" vertical="center" wrapText="1"/>
    </xf>
    <xf numFmtId="0" fontId="27" fillId="0" borderId="64" xfId="0" applyFont="1" applyBorder="1" applyAlignment="1">
      <alignment horizontal="center"/>
    </xf>
    <xf numFmtId="0" fontId="4" fillId="0" borderId="69" xfId="0" applyFont="1" applyBorder="1"/>
    <xf numFmtId="0" fontId="32" fillId="0" borderId="44" xfId="0" applyFont="1" applyBorder="1" applyAlignment="1">
      <alignment horizontal="center" vertical="center" wrapText="1" readingOrder="1"/>
    </xf>
    <xf numFmtId="0" fontId="27" fillId="0" borderId="43" xfId="0" applyFont="1" applyBorder="1" applyAlignment="1">
      <alignment horizontal="center" vertical="center" wrapText="1" readingOrder="1"/>
    </xf>
    <xf numFmtId="10" fontId="32" fillId="0" borderId="43" xfId="0" applyNumberFormat="1" applyFont="1" applyBorder="1" applyAlignment="1">
      <alignment horizontal="center" vertical="center" wrapText="1" readingOrder="1"/>
    </xf>
    <xf numFmtId="0" fontId="30" fillId="0" borderId="0" xfId="0" applyFont="1" applyAlignment="1">
      <alignment horizontal="left" vertical="center" wrapText="1" readingOrder="1"/>
    </xf>
    <xf numFmtId="0" fontId="32" fillId="0" borderId="0" xfId="0" applyFont="1" applyAlignment="1">
      <alignment horizontal="center" vertical="center" wrapText="1" readingOrder="1"/>
    </xf>
    <xf numFmtId="168" fontId="32" fillId="0" borderId="44" xfId="0" applyNumberFormat="1" applyFont="1" applyBorder="1" applyAlignment="1">
      <alignment horizontal="center" vertical="center" wrapText="1" readingOrder="1"/>
    </xf>
    <xf numFmtId="168" fontId="32" fillId="0" borderId="43" xfId="0" applyNumberFormat="1" applyFont="1" applyBorder="1" applyAlignment="1">
      <alignment horizontal="center" vertical="center" wrapText="1" readingOrder="1"/>
    </xf>
    <xf numFmtId="0" fontId="10" fillId="0" borderId="64" xfId="0" applyFont="1" applyBorder="1" applyAlignment="1">
      <alignment horizontal="center" vertical="center" wrapText="1"/>
    </xf>
    <xf numFmtId="0" fontId="4" fillId="0" borderId="64" xfId="0" applyFont="1" applyBorder="1"/>
    <xf numFmtId="0" fontId="10" fillId="0" borderId="61" xfId="0" applyFont="1" applyBorder="1" applyAlignment="1">
      <alignment horizontal="center" vertical="center" wrapText="1"/>
    </xf>
    <xf numFmtId="0" fontId="4" fillId="0" borderId="95" xfId="0" applyFont="1" applyBorder="1"/>
    <xf numFmtId="0" fontId="10" fillId="0" borderId="62" xfId="0" applyFont="1" applyBorder="1" applyAlignment="1">
      <alignment horizontal="left" vertical="center" wrapText="1"/>
    </xf>
    <xf numFmtId="0" fontId="4" fillId="0" borderId="62" xfId="0" applyFont="1" applyBorder="1"/>
    <xf numFmtId="0" fontId="4" fillId="0" borderId="63" xfId="0" applyFont="1" applyBorder="1"/>
    <xf numFmtId="0" fontId="4" fillId="0" borderId="96" xfId="0" applyFont="1" applyBorder="1"/>
    <xf numFmtId="0" fontId="4" fillId="0" borderId="97" xfId="0" applyFont="1" applyBorder="1"/>
    <xf numFmtId="0" fontId="26" fillId="0" borderId="0" xfId="0" applyFont="1" applyAlignment="1">
      <alignment horizontal="center" vertical="center" wrapText="1"/>
    </xf>
    <xf numFmtId="0" fontId="35" fillId="4" borderId="8" xfId="0" applyFont="1" applyFill="1" applyBorder="1" applyAlignment="1">
      <alignment horizontal="center" vertical="center" wrapText="1"/>
    </xf>
    <xf numFmtId="0" fontId="26" fillId="0" borderId="101" xfId="0" applyFont="1" applyBorder="1" applyAlignment="1">
      <alignment horizontal="center" vertical="center" wrapText="1"/>
    </xf>
    <xf numFmtId="0" fontId="30" fillId="2" borderId="109" xfId="0" applyFont="1" applyFill="1" applyBorder="1" applyAlignment="1">
      <alignment horizontal="center" vertical="center" wrapText="1" readingOrder="1"/>
    </xf>
    <xf numFmtId="0" fontId="4" fillId="0" borderId="114" xfId="0" applyFont="1" applyBorder="1"/>
    <xf numFmtId="0" fontId="4" fillId="0" borderId="113" xfId="0" applyFont="1" applyBorder="1"/>
    <xf numFmtId="0" fontId="31" fillId="5" borderId="118" xfId="0" applyFont="1" applyFill="1" applyBorder="1" applyAlignment="1">
      <alignment horizontal="center" vertical="center" wrapText="1"/>
    </xf>
    <xf numFmtId="0" fontId="31" fillId="0" borderId="25" xfId="0" applyFont="1" applyBorder="1" applyAlignment="1">
      <alignment horizontal="left" vertical="center" wrapText="1"/>
    </xf>
    <xf numFmtId="0" fontId="10" fillId="0" borderId="19" xfId="0" applyFont="1" applyBorder="1" applyAlignment="1">
      <alignment horizontal="center"/>
    </xf>
    <xf numFmtId="0" fontId="4" fillId="0" borderId="32" xfId="0" applyFont="1" applyBorder="1"/>
    <xf numFmtId="0" fontId="38" fillId="0" borderId="19" xfId="0" applyFont="1" applyBorder="1" applyAlignment="1">
      <alignment horizontal="center" vertical="center" wrapText="1"/>
    </xf>
    <xf numFmtId="0" fontId="10" fillId="0" borderId="0" xfId="0" applyFont="1" applyAlignment="1">
      <alignment horizontal="center"/>
    </xf>
    <xf numFmtId="0" fontId="30" fillId="13" borderId="25" xfId="0" applyFont="1" applyFill="1" applyBorder="1" applyAlignment="1">
      <alignment horizontal="left" vertical="center"/>
    </xf>
    <xf numFmtId="0" fontId="10" fillId="0" borderId="25" xfId="0" quotePrefix="1" applyFont="1" applyBorder="1" applyAlignment="1">
      <alignment horizontal="left" vertical="center" wrapText="1"/>
    </xf>
    <xf numFmtId="166" fontId="10" fillId="0" borderId="25" xfId="0" applyNumberFormat="1" applyFont="1" applyBorder="1" applyAlignment="1">
      <alignment horizontal="center" vertical="center"/>
    </xf>
    <xf numFmtId="0" fontId="31" fillId="0" borderId="25" xfId="0" applyFont="1" applyBorder="1" applyAlignment="1">
      <alignment horizontal="left"/>
    </xf>
  </cellXfs>
  <cellStyles count="5">
    <cellStyle name="Hipervínculo" xfId="1" builtinId="8"/>
    <cellStyle name="Millares" xfId="3" builtinId="3"/>
    <cellStyle name="Normal" xfId="0" builtinId="0"/>
    <cellStyle name="Normal 2" xfId="4" xr:uid="{CC6B7258-4F92-4FAA-9E41-A19A97D3A2DD}"/>
    <cellStyle name="Porcentaje" xfId="2" builtinId="5"/>
  </cellStyles>
  <dxfs count="52">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ill>
        <patternFill patternType="solid">
          <fgColor rgb="FFDADADA"/>
          <bgColor rgb="FFDADADA"/>
        </patternFill>
      </fill>
    </dxf>
    <dxf>
      <font>
        <color rgb="FF006100"/>
      </font>
      <fill>
        <patternFill patternType="solid">
          <fgColor rgb="FFC6EFCE"/>
          <bgColor rgb="FFC6EFCE"/>
        </patternFill>
      </fill>
    </dxf>
    <dxf>
      <font>
        <color theme="0"/>
      </font>
      <fill>
        <patternFill patternType="none"/>
      </fill>
    </dxf>
    <dxf>
      <font>
        <color theme="0"/>
      </font>
      <fill>
        <patternFill patternType="none"/>
      </fill>
    </dxf>
    <dxf>
      <font>
        <color rgb="FF006100"/>
      </font>
      <fill>
        <patternFill patternType="solid">
          <fgColor rgb="FFC6EFCE"/>
          <bgColor rgb="FFC6EFCE"/>
        </patternFill>
      </fill>
    </dxf>
  </dxfs>
  <tableStyles count="0" defaultTableStyle="TableStyleMedium2" defaultPivotStyle="PivotStyleLight16"/>
  <colors>
    <mruColors>
      <color rgb="FFBF8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800" b="1" i="0">
                <a:solidFill>
                  <a:srgbClr val="757575"/>
                </a:solidFill>
                <a:latin typeface="+mn-lt"/>
              </a:defRPr>
            </a:pPr>
            <a:r>
              <a:rPr lang="es-CO" sz="1800" b="1" i="0">
                <a:solidFill>
                  <a:srgbClr val="757575"/>
                </a:solidFill>
                <a:latin typeface="+mn-lt"/>
              </a:rPr>
              <a:t>fecha de corte: MES</a:t>
            </a:r>
          </a:p>
        </c:rich>
      </c:tx>
      <c:overlay val="0"/>
    </c:title>
    <c:autoTitleDeleted val="0"/>
    <c:plotArea>
      <c:layout/>
      <c:barChart>
        <c:barDir val="col"/>
        <c:grouping val="clustered"/>
        <c:varyColors val="1"/>
        <c:ser>
          <c:idx val="0"/>
          <c:order val="0"/>
          <c:invertIfNegative val="1"/>
          <c:cat>
            <c:strRef>
              <c:f>'Anexo2 HV Indicadores Procesos'!$C$49</c:f>
              <c:strCache>
                <c:ptCount val="1"/>
                <c:pt idx="0">
                  <c:v>Resultado obtenido</c:v>
                </c:pt>
              </c:strCache>
            </c:strRef>
          </c:cat>
          <c:val>
            <c:numRef>
              <c:f>'Anexo2 HV Indicadores Procesos'!$D$49</c:f>
              <c:numCache>
                <c:formatCode>0.00%</c:formatCode>
                <c:ptCount val="1"/>
                <c:pt idx="0">
                  <c:v>0</c:v>
                </c:pt>
              </c:numCache>
            </c:numRef>
          </c:val>
          <c:extLst>
            <c:ext xmlns:c16="http://schemas.microsoft.com/office/drawing/2014/chart" uri="{C3380CC4-5D6E-409C-BE32-E72D297353CC}">
              <c16:uniqueId val="{00000000-3E08-4B84-AE80-76DA0932D9F9}"/>
            </c:ext>
          </c:extLst>
        </c:ser>
        <c:dLbls>
          <c:showLegendKey val="0"/>
          <c:showVal val="0"/>
          <c:showCatName val="0"/>
          <c:showSerName val="0"/>
          <c:showPercent val="0"/>
          <c:showBubbleSize val="0"/>
        </c:dLbls>
        <c:gapWidth val="150"/>
        <c:axId val="1012607854"/>
        <c:axId val="1615639981"/>
      </c:barChart>
      <c:catAx>
        <c:axId val="101260785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615639981"/>
        <c:crosses val="autoZero"/>
        <c:auto val="1"/>
        <c:lblAlgn val="ctr"/>
        <c:lblOffset val="100"/>
        <c:noMultiLvlLbl val="1"/>
      </c:catAx>
      <c:valAx>
        <c:axId val="1615639981"/>
        <c:scaling>
          <c:orientation val="minMax"/>
        </c:scaling>
        <c:delete val="0"/>
        <c:axPos val="l"/>
        <c:numFmt formatCode="0.00%" sourceLinked="1"/>
        <c:majorTickMark val="cross"/>
        <c:minorTickMark val="cross"/>
        <c:tickLblPos val="nextTo"/>
        <c:spPr>
          <a:ln>
            <a:noFill/>
          </a:ln>
        </c:spPr>
        <c:crossAx val="101260785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400" b="0" i="0">
                <a:solidFill>
                  <a:srgbClr val="757575"/>
                </a:solidFill>
                <a:latin typeface="+mn-lt"/>
              </a:defRPr>
            </a:pPr>
            <a:r>
              <a:rPr lang="es-CO" sz="1400" b="0" i="0">
                <a:solidFill>
                  <a:srgbClr val="757575"/>
                </a:solidFill>
                <a:latin typeface="+mn-lt"/>
              </a:rPr>
              <a:t>Reporte ejecución histórico </a:t>
            </a:r>
          </a:p>
        </c:rich>
      </c:tx>
      <c:overlay val="0"/>
    </c:title>
    <c:autoTitleDeleted val="0"/>
    <c:plotArea>
      <c:layout/>
      <c:barChart>
        <c:barDir val="col"/>
        <c:grouping val="clustered"/>
        <c:varyColors val="1"/>
        <c:ser>
          <c:idx val="0"/>
          <c:order val="0"/>
          <c:tx>
            <c:v>Reporte ejecución mensual </c:v>
          </c:tx>
          <c:spPr>
            <a:solidFill>
              <a:srgbClr val="4472C4"/>
            </a:solidFill>
            <a:ln cmpd="sng">
              <a:solidFill>
                <a:srgbClr val="000000"/>
              </a:solidFill>
            </a:ln>
          </c:spPr>
          <c:invertIfNegative val="1"/>
          <c:dLbls>
            <c:spPr>
              <a:noFill/>
              <a:ln>
                <a:noFill/>
              </a:ln>
              <a:effectLst/>
            </c:spPr>
            <c:txPr>
              <a:bodyPr/>
              <a:lstStyle/>
              <a:p>
                <a:pPr lvl="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'Anexo2 HV Indicadores Procesos'!$E$77:$E$88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'Anexo2 HV Indicadores Procesos'!$F$77:$F$88</c:f>
              <c:numCache>
                <c:formatCode>General</c:formatCode>
                <c:ptCount val="12"/>
                <c:pt idx="0">
                  <c:v>2</c:v>
                </c:pt>
                <c:pt idx="1">
                  <c:v>3</c:v>
                </c:pt>
                <c:pt idx="2">
                  <c:v>5</c:v>
                </c:pt>
                <c:pt idx="3">
                  <c:v>4</c:v>
                </c:pt>
                <c:pt idx="4">
                  <c:v>5</c:v>
                </c:pt>
                <c:pt idx="5">
                  <c:v>7</c:v>
                </c:pt>
                <c:pt idx="6">
                  <c:v>7</c:v>
                </c:pt>
                <c:pt idx="7">
                  <c:v>3</c:v>
                </c:pt>
                <c:pt idx="8">
                  <c:v>2</c:v>
                </c:pt>
                <c:pt idx="9">
                  <c:v>1</c:v>
                </c:pt>
                <c:pt idx="10">
                  <c:v>2</c:v>
                </c:pt>
                <c:pt idx="11">
                  <c:v>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CEE4-4BCA-9F6D-92E02F1F291F}"/>
            </c:ext>
          </c:extLst>
        </c:ser>
        <c:dLbls>
          <c:showLegendKey val="0"/>
          <c:showVal val="0"/>
          <c:showCatName val="0"/>
          <c:showSerName val="0"/>
          <c:showPercent val="0"/>
          <c:showBubbleSize val="0"/>
        </c:dLbls>
        <c:gapWidth val="150"/>
        <c:axId val="1051300224"/>
        <c:axId val="1497914233"/>
      </c:barChart>
      <c:catAx>
        <c:axId val="10513002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900" b="0" i="0">
                <a:solidFill>
                  <a:srgbClr val="000000"/>
                </a:solidFill>
                <a:latin typeface="+mn-lt"/>
              </a:defRPr>
            </a:pPr>
            <a:endParaRPr lang="es-CO"/>
          </a:p>
        </c:txPr>
        <c:crossAx val="1497914233"/>
        <c:crosses val="autoZero"/>
        <c:auto val="1"/>
        <c:lblAlgn val="ctr"/>
        <c:lblOffset val="100"/>
        <c:noMultiLvlLbl val="1"/>
      </c:catAx>
      <c:valAx>
        <c:axId val="1497914233"/>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51300224"/>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25.png"/><Relationship Id="rId3" Type="http://schemas.openxmlformats.org/officeDocument/2006/relationships/image" Target="../media/image10.png"/><Relationship Id="rId21" Type="http://schemas.openxmlformats.org/officeDocument/2006/relationships/image" Target="../media/image28.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7.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24" Type="http://schemas.openxmlformats.org/officeDocument/2006/relationships/image" Target="../media/image31.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30.png"/><Relationship Id="rId10" Type="http://schemas.openxmlformats.org/officeDocument/2006/relationships/image" Target="../media/image17.png"/><Relationship Id="rId19" Type="http://schemas.openxmlformats.org/officeDocument/2006/relationships/image" Target="../media/image26.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29.jpg"/></Relationships>
</file>

<file path=xl/drawings/drawing1.xml><?xml version="1.0" encoding="utf-8"?>
<xdr:wsDr xmlns:xdr="http://schemas.openxmlformats.org/drawingml/2006/spreadsheetDrawing" xmlns:a="http://schemas.openxmlformats.org/drawingml/2006/main">
  <xdr:oneCellAnchor>
    <xdr:from>
      <xdr:col>8</xdr:col>
      <xdr:colOff>514350</xdr:colOff>
      <xdr:row>25</xdr:row>
      <xdr:rowOff>66675</xdr:rowOff>
    </xdr:from>
    <xdr:ext cx="4924425" cy="15525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333375</xdr:colOff>
      <xdr:row>23</xdr:row>
      <xdr:rowOff>1695450</xdr:rowOff>
    </xdr:from>
    <xdr:ext cx="3495675" cy="187642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8</xdr:col>
      <xdr:colOff>85725</xdr:colOff>
      <xdr:row>23</xdr:row>
      <xdr:rowOff>390525</xdr:rowOff>
    </xdr:from>
    <xdr:ext cx="5591175" cy="2543175"/>
    <xdr:pic>
      <xdr:nvPicPr>
        <xdr:cNvPr id="4" name="image4.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12</xdr:col>
      <xdr:colOff>333375</xdr:colOff>
      <xdr:row>50</xdr:row>
      <xdr:rowOff>28575</xdr:rowOff>
    </xdr:from>
    <xdr:ext cx="2276475" cy="981075"/>
    <xdr:pic>
      <xdr:nvPicPr>
        <xdr:cNvPr id="5" name="image5.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0</xdr:colOff>
      <xdr:row>0</xdr:row>
      <xdr:rowOff>0</xdr:rowOff>
    </xdr:from>
    <xdr:ext cx="1800225" cy="381000"/>
    <xdr:pic>
      <xdr:nvPicPr>
        <xdr:cNvPr id="6" name="image3.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130571</xdr:colOff>
      <xdr:row>0</xdr:row>
      <xdr:rowOff>171847</xdr:rowOff>
    </xdr:from>
    <xdr:ext cx="1685925" cy="361950"/>
    <xdr:pic>
      <xdr:nvPicPr>
        <xdr:cNvPr id="2" name="image3.png">
          <a:extLst>
            <a:ext uri="{FF2B5EF4-FFF2-40B4-BE49-F238E27FC236}">
              <a16:creationId xmlns:a16="http://schemas.microsoft.com/office/drawing/2014/main" id="{9439445F-9AE4-43CF-9EDA-E0D7B606FBB6}"/>
            </a:ext>
          </a:extLst>
        </xdr:cNvPr>
        <xdr:cNvPicPr preferRelativeResize="0"/>
      </xdr:nvPicPr>
      <xdr:blipFill>
        <a:blip xmlns:r="http://schemas.openxmlformats.org/officeDocument/2006/relationships" r:embed="rId1" cstate="print"/>
        <a:stretch>
          <a:fillRect/>
        </a:stretch>
      </xdr:blipFill>
      <xdr:spPr>
        <a:xfrm>
          <a:off x="1668462" y="171847"/>
          <a:ext cx="1685925" cy="3619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8</xdr:row>
      <xdr:rowOff>38100</xdr:rowOff>
    </xdr:from>
    <xdr:ext cx="1752600" cy="523875"/>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11</xdr:col>
      <xdr:colOff>390525</xdr:colOff>
      <xdr:row>72</xdr:row>
      <xdr:rowOff>9525</xdr:rowOff>
    </xdr:from>
    <xdr:ext cx="4495800" cy="3724275"/>
    <xdr:graphicFrame macro="">
      <xdr:nvGraphicFramePr>
        <xdr:cNvPr id="2055827449" name="Chart 1">
          <a:extLst>
            <a:ext uri="{FF2B5EF4-FFF2-40B4-BE49-F238E27FC236}">
              <a16:creationId xmlns:a16="http://schemas.microsoft.com/office/drawing/2014/main" id="{00000000-0008-0000-0400-0000F96F89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19</xdr:col>
      <xdr:colOff>38100</xdr:colOff>
      <xdr:row>71</xdr:row>
      <xdr:rowOff>276225</xdr:rowOff>
    </xdr:from>
    <xdr:ext cx="4171950" cy="3762375"/>
    <xdr:graphicFrame macro="">
      <xdr:nvGraphicFramePr>
        <xdr:cNvPr id="65976334" name="Chart 2" title="Gráfico">
          <a:extLst>
            <a:ext uri="{FF2B5EF4-FFF2-40B4-BE49-F238E27FC236}">
              <a16:creationId xmlns:a16="http://schemas.microsoft.com/office/drawing/2014/main" id="{00000000-0008-0000-0400-00000EB8EE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xdr:col>
      <xdr:colOff>104775</xdr:colOff>
      <xdr:row>8</xdr:row>
      <xdr:rowOff>57150</xdr:rowOff>
    </xdr:from>
    <xdr:ext cx="1752600" cy="523875"/>
    <xdr:pic>
      <xdr:nvPicPr>
        <xdr:cNvPr id="2" name="image6.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xdr:colOff>
      <xdr:row>1</xdr:row>
      <xdr:rowOff>9525</xdr:rowOff>
    </xdr:from>
    <xdr:ext cx="1543050" cy="533400"/>
    <xdr:pic>
      <xdr:nvPicPr>
        <xdr:cNvPr id="2" name="image7.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2667000</xdr:colOff>
      <xdr:row>29</xdr:row>
      <xdr:rowOff>171450</xdr:rowOff>
    </xdr:from>
    <xdr:ext cx="2924175" cy="485775"/>
    <xdr:grpSp>
      <xdr:nvGrpSpPr>
        <xdr:cNvPr id="2" name="Shape 2">
          <a:extLst>
            <a:ext uri="{FF2B5EF4-FFF2-40B4-BE49-F238E27FC236}">
              <a16:creationId xmlns:a16="http://schemas.microsoft.com/office/drawing/2014/main" id="{00000000-0008-0000-0600-000002000000}"/>
            </a:ext>
          </a:extLst>
        </xdr:cNvPr>
        <xdr:cNvGrpSpPr/>
      </xdr:nvGrpSpPr>
      <xdr:grpSpPr>
        <a:xfrm>
          <a:off x="2981325" y="23917275"/>
          <a:ext cx="2924175" cy="485775"/>
          <a:chOff x="3883913" y="3537113"/>
          <a:chExt cx="2924175" cy="485775"/>
        </a:xfrm>
      </xdr:grpSpPr>
      <xdr:grpSp>
        <xdr:nvGrpSpPr>
          <xdr:cNvPr id="3" name="Shape 3">
            <a:extLst>
              <a:ext uri="{FF2B5EF4-FFF2-40B4-BE49-F238E27FC236}">
                <a16:creationId xmlns:a16="http://schemas.microsoft.com/office/drawing/2014/main" id="{00000000-0008-0000-0600-000003000000}"/>
              </a:ext>
            </a:extLst>
          </xdr:cNvPr>
          <xdr:cNvGrpSpPr/>
        </xdr:nvGrpSpPr>
        <xdr:grpSpPr>
          <a:xfrm>
            <a:off x="3883913" y="3537113"/>
            <a:ext cx="2924175" cy="485775"/>
            <a:chOff x="3883913" y="3537113"/>
            <a:chExt cx="2924175" cy="485775"/>
          </a:xfrm>
        </xdr:grpSpPr>
        <xdr:sp macro="" textlink="">
          <xdr:nvSpPr>
            <xdr:cNvPr id="4" name="Shape 4">
              <a:extLst>
                <a:ext uri="{FF2B5EF4-FFF2-40B4-BE49-F238E27FC236}">
                  <a16:creationId xmlns:a16="http://schemas.microsoft.com/office/drawing/2014/main" id="{00000000-0008-0000-0600-000004000000}"/>
                </a:ext>
              </a:extLst>
            </xdr:cNvPr>
            <xdr:cNvSpPr/>
          </xdr:nvSpPr>
          <xdr:spPr>
            <a:xfrm>
              <a:off x="3883913" y="3537113"/>
              <a:ext cx="2924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600-000005000000}"/>
                </a:ext>
              </a:extLst>
            </xdr:cNvPr>
            <xdr:cNvGrpSpPr/>
          </xdr:nvGrpSpPr>
          <xdr:grpSpPr>
            <a:xfrm>
              <a:off x="3883913" y="3537113"/>
              <a:ext cx="2924175" cy="485775"/>
              <a:chOff x="3883913" y="3537113"/>
              <a:chExt cx="2924175" cy="485775"/>
            </a:xfrm>
          </xdr:grpSpPr>
          <xdr:sp macro="" textlink="">
            <xdr:nvSpPr>
              <xdr:cNvPr id="6" name="Shape 6">
                <a:extLst>
                  <a:ext uri="{FF2B5EF4-FFF2-40B4-BE49-F238E27FC236}">
                    <a16:creationId xmlns:a16="http://schemas.microsoft.com/office/drawing/2014/main" id="{00000000-0008-0000-0600-000006000000}"/>
                  </a:ext>
                </a:extLst>
              </xdr:cNvPr>
              <xdr:cNvSpPr/>
            </xdr:nvSpPr>
            <xdr:spPr>
              <a:xfrm>
                <a:off x="3883913" y="3537113"/>
                <a:ext cx="2924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a:extLst>
                  <a:ext uri="{FF2B5EF4-FFF2-40B4-BE49-F238E27FC236}">
                    <a16:creationId xmlns:a16="http://schemas.microsoft.com/office/drawing/2014/main" id="{00000000-0008-0000-0600-000007000000}"/>
                  </a:ext>
                </a:extLst>
              </xdr:cNvPr>
              <xdr:cNvGrpSpPr/>
            </xdr:nvGrpSpPr>
            <xdr:grpSpPr>
              <a:xfrm>
                <a:off x="3883913" y="3537113"/>
                <a:ext cx="2924175" cy="485775"/>
                <a:chOff x="16954500" y="25025075"/>
                <a:chExt cx="2932042" cy="493642"/>
              </a:xfrm>
            </xdr:grpSpPr>
            <xdr:sp macro="" textlink="">
              <xdr:nvSpPr>
                <xdr:cNvPr id="8" name="Shape 8">
                  <a:extLst>
                    <a:ext uri="{FF2B5EF4-FFF2-40B4-BE49-F238E27FC236}">
                      <a16:creationId xmlns:a16="http://schemas.microsoft.com/office/drawing/2014/main" id="{00000000-0008-0000-0600-000008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 name="Shape 9">
                  <a:extLst>
                    <a:ext uri="{FF2B5EF4-FFF2-40B4-BE49-F238E27FC236}">
                      <a16:creationId xmlns:a16="http://schemas.microsoft.com/office/drawing/2014/main" id="{00000000-0008-0000-0600-000009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ACP</a:t>
                  </a:r>
                  <a:r>
                    <a:rPr lang="en-US" sz="1100">
                      <a:solidFill>
                        <a:schemeClr val="dk1"/>
                      </a:solidFill>
                      <a:latin typeface="Calibri"/>
                      <a:ea typeface="Calibri"/>
                      <a:cs typeface="Calibri"/>
                      <a:sym typeface="Calibri"/>
                    </a:rPr>
                    <a:t>=</a:t>
                  </a:r>
                  <a:endParaRPr sz="1400"/>
                </a:p>
              </xdr:txBody>
            </xdr:sp>
            <xdr:sp macro="" textlink="">
              <xdr:nvSpPr>
                <xdr:cNvPr id="10" name="Shape 10">
                  <a:extLst>
                    <a:ext uri="{FF2B5EF4-FFF2-40B4-BE49-F238E27FC236}">
                      <a16:creationId xmlns:a16="http://schemas.microsoft.com/office/drawing/2014/main" id="{00000000-0008-0000-0600-00000A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Activos de Conocimiento producidos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Activos de Conocimiento Planeados</a:t>
                  </a:r>
                  <a:endParaRPr sz="1400"/>
                </a:p>
              </xdr:txBody>
            </xdr:sp>
          </xdr:grpSp>
        </xdr:grpSp>
      </xdr:grpSp>
    </xdr:grpSp>
    <xdr:clientData fLocksWithSheet="0"/>
  </xdr:oneCellAnchor>
  <xdr:oneCellAnchor>
    <xdr:from>
      <xdr:col>1</xdr:col>
      <xdr:colOff>2009775</xdr:colOff>
      <xdr:row>30</xdr:row>
      <xdr:rowOff>200025</xdr:rowOff>
    </xdr:from>
    <xdr:ext cx="5067300" cy="485775"/>
    <xdr:grpSp>
      <xdr:nvGrpSpPr>
        <xdr:cNvPr id="11" name="Shape 2">
          <a:extLst>
            <a:ext uri="{FF2B5EF4-FFF2-40B4-BE49-F238E27FC236}">
              <a16:creationId xmlns:a16="http://schemas.microsoft.com/office/drawing/2014/main" id="{00000000-0008-0000-0600-00000B000000}"/>
            </a:ext>
          </a:extLst>
        </xdr:cNvPr>
        <xdr:cNvGrpSpPr/>
      </xdr:nvGrpSpPr>
      <xdr:grpSpPr>
        <a:xfrm>
          <a:off x="2324100" y="24869775"/>
          <a:ext cx="5067300" cy="485775"/>
          <a:chOff x="2812350" y="3537113"/>
          <a:chExt cx="5067300" cy="485775"/>
        </a:xfrm>
      </xdr:grpSpPr>
      <xdr:grpSp>
        <xdr:nvGrpSpPr>
          <xdr:cNvPr id="12" name="Shape 11">
            <a:extLst>
              <a:ext uri="{FF2B5EF4-FFF2-40B4-BE49-F238E27FC236}">
                <a16:creationId xmlns:a16="http://schemas.microsoft.com/office/drawing/2014/main" id="{00000000-0008-0000-0600-00000C000000}"/>
              </a:ext>
            </a:extLst>
          </xdr:cNvPr>
          <xdr:cNvGrpSpPr/>
        </xdr:nvGrpSpPr>
        <xdr:grpSpPr>
          <a:xfrm>
            <a:off x="2812350" y="3537113"/>
            <a:ext cx="5067300" cy="485775"/>
            <a:chOff x="2812350" y="3537113"/>
            <a:chExt cx="5067300" cy="485775"/>
          </a:xfrm>
        </xdr:grpSpPr>
        <xdr:sp macro="" textlink="">
          <xdr:nvSpPr>
            <xdr:cNvPr id="13" name="Shape 4">
              <a:extLst>
                <a:ext uri="{FF2B5EF4-FFF2-40B4-BE49-F238E27FC236}">
                  <a16:creationId xmlns:a16="http://schemas.microsoft.com/office/drawing/2014/main" id="{00000000-0008-0000-0600-00000D000000}"/>
                </a:ext>
              </a:extLst>
            </xdr:cNvPr>
            <xdr:cNvSpPr/>
          </xdr:nvSpPr>
          <xdr:spPr>
            <a:xfrm>
              <a:off x="2812350" y="3537113"/>
              <a:ext cx="5067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12">
              <a:extLst>
                <a:ext uri="{FF2B5EF4-FFF2-40B4-BE49-F238E27FC236}">
                  <a16:creationId xmlns:a16="http://schemas.microsoft.com/office/drawing/2014/main" id="{00000000-0008-0000-0600-00000E000000}"/>
                </a:ext>
              </a:extLst>
            </xdr:cNvPr>
            <xdr:cNvGrpSpPr/>
          </xdr:nvGrpSpPr>
          <xdr:grpSpPr>
            <a:xfrm>
              <a:off x="2812350" y="3537113"/>
              <a:ext cx="5067300" cy="485775"/>
              <a:chOff x="2812350" y="3537113"/>
              <a:chExt cx="5067300" cy="485775"/>
            </a:xfrm>
          </xdr:grpSpPr>
          <xdr:sp macro="" textlink="">
            <xdr:nvSpPr>
              <xdr:cNvPr id="15" name="Shape 13">
                <a:extLst>
                  <a:ext uri="{FF2B5EF4-FFF2-40B4-BE49-F238E27FC236}">
                    <a16:creationId xmlns:a16="http://schemas.microsoft.com/office/drawing/2014/main" id="{00000000-0008-0000-0600-00000F000000}"/>
                  </a:ext>
                </a:extLst>
              </xdr:cNvPr>
              <xdr:cNvSpPr/>
            </xdr:nvSpPr>
            <xdr:spPr>
              <a:xfrm>
                <a:off x="2812350" y="3537113"/>
                <a:ext cx="5067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 name="Shape 14">
                <a:extLst>
                  <a:ext uri="{FF2B5EF4-FFF2-40B4-BE49-F238E27FC236}">
                    <a16:creationId xmlns:a16="http://schemas.microsoft.com/office/drawing/2014/main" id="{00000000-0008-0000-0600-000010000000}"/>
                  </a:ext>
                </a:extLst>
              </xdr:cNvPr>
              <xdr:cNvGrpSpPr/>
            </xdr:nvGrpSpPr>
            <xdr:grpSpPr>
              <a:xfrm>
                <a:off x="2812350" y="3537113"/>
                <a:ext cx="5067300" cy="485775"/>
                <a:chOff x="16954500" y="25025075"/>
                <a:chExt cx="2932042" cy="493642"/>
              </a:xfrm>
            </xdr:grpSpPr>
            <xdr:sp macro="" textlink="">
              <xdr:nvSpPr>
                <xdr:cNvPr id="17" name="Shape 15">
                  <a:extLst>
                    <a:ext uri="{FF2B5EF4-FFF2-40B4-BE49-F238E27FC236}">
                      <a16:creationId xmlns:a16="http://schemas.microsoft.com/office/drawing/2014/main" id="{00000000-0008-0000-0600-000011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 name="Shape 16">
                  <a:extLst>
                    <a:ext uri="{FF2B5EF4-FFF2-40B4-BE49-F238E27FC236}">
                      <a16:creationId xmlns:a16="http://schemas.microsoft.com/office/drawing/2014/main" id="{00000000-0008-0000-0600-000012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ADT</a:t>
                  </a:r>
                  <a:r>
                    <a:rPr lang="en-US" sz="1100" b="0">
                      <a:solidFill>
                        <a:schemeClr val="dk1"/>
                      </a:solidFill>
                      <a:latin typeface="Calibri"/>
                      <a:ea typeface="Calibri"/>
                      <a:cs typeface="Calibri"/>
                      <a:sym typeface="Calibri"/>
                    </a:rPr>
                    <a:t>=</a:t>
                  </a:r>
                  <a:endParaRPr sz="1400"/>
                </a:p>
              </xdr:txBody>
            </xdr:sp>
            <xdr:sp macro="" textlink="">
              <xdr:nvSpPr>
                <xdr:cNvPr id="19" name="Shape 17">
                  <a:extLst>
                    <a:ext uri="{FF2B5EF4-FFF2-40B4-BE49-F238E27FC236}">
                      <a16:creationId xmlns:a16="http://schemas.microsoft.com/office/drawing/2014/main" id="{00000000-0008-0000-0600-000013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Acciones de difusión y transferencia del conocimiento producido</a:t>
                  </a:r>
                  <a:r>
                    <a:rPr lang="en-US" sz="1100" u="none">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Acciones de difusión y transferencia del conocimiento Planeados</a:t>
                  </a:r>
                  <a:endParaRPr sz="1400"/>
                </a:p>
              </xdr:txBody>
            </xdr:sp>
          </xdr:grpSp>
        </xdr:grpSp>
      </xdr:grpSp>
    </xdr:grpSp>
    <xdr:clientData fLocksWithSheet="0"/>
  </xdr:oneCellAnchor>
  <xdr:oneCellAnchor>
    <xdr:from>
      <xdr:col>1</xdr:col>
      <xdr:colOff>3076575</xdr:colOff>
      <xdr:row>31</xdr:row>
      <xdr:rowOff>200025</xdr:rowOff>
    </xdr:from>
    <xdr:ext cx="2886075" cy="485775"/>
    <xdr:grpSp>
      <xdr:nvGrpSpPr>
        <xdr:cNvPr id="20" name="Shape 2">
          <a:extLst>
            <a:ext uri="{FF2B5EF4-FFF2-40B4-BE49-F238E27FC236}">
              <a16:creationId xmlns:a16="http://schemas.microsoft.com/office/drawing/2014/main" id="{00000000-0008-0000-0600-000014000000}"/>
            </a:ext>
          </a:extLst>
        </xdr:cNvPr>
        <xdr:cNvGrpSpPr/>
      </xdr:nvGrpSpPr>
      <xdr:grpSpPr>
        <a:xfrm>
          <a:off x="3390900" y="25793700"/>
          <a:ext cx="2886075" cy="485775"/>
          <a:chOff x="3902963" y="3537113"/>
          <a:chExt cx="2886075" cy="485775"/>
        </a:xfrm>
      </xdr:grpSpPr>
      <xdr:grpSp>
        <xdr:nvGrpSpPr>
          <xdr:cNvPr id="21" name="Shape 18">
            <a:extLst>
              <a:ext uri="{FF2B5EF4-FFF2-40B4-BE49-F238E27FC236}">
                <a16:creationId xmlns:a16="http://schemas.microsoft.com/office/drawing/2014/main" id="{00000000-0008-0000-0600-000015000000}"/>
              </a:ext>
            </a:extLst>
          </xdr:cNvPr>
          <xdr:cNvGrpSpPr/>
        </xdr:nvGrpSpPr>
        <xdr:grpSpPr>
          <a:xfrm>
            <a:off x="3902963" y="3537113"/>
            <a:ext cx="2886075" cy="485775"/>
            <a:chOff x="3902963" y="3537113"/>
            <a:chExt cx="2886075" cy="485775"/>
          </a:xfrm>
        </xdr:grpSpPr>
        <xdr:sp macro="" textlink="">
          <xdr:nvSpPr>
            <xdr:cNvPr id="22" name="Shape 4">
              <a:extLst>
                <a:ext uri="{FF2B5EF4-FFF2-40B4-BE49-F238E27FC236}">
                  <a16:creationId xmlns:a16="http://schemas.microsoft.com/office/drawing/2014/main" id="{00000000-0008-0000-0600-000016000000}"/>
                </a:ext>
              </a:extLst>
            </xdr:cNvPr>
            <xdr:cNvSpPr/>
          </xdr:nvSpPr>
          <xdr:spPr>
            <a:xfrm>
              <a:off x="3902963" y="3537113"/>
              <a:ext cx="2886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 name="Shape 19">
              <a:extLst>
                <a:ext uri="{FF2B5EF4-FFF2-40B4-BE49-F238E27FC236}">
                  <a16:creationId xmlns:a16="http://schemas.microsoft.com/office/drawing/2014/main" id="{00000000-0008-0000-0600-000017000000}"/>
                </a:ext>
              </a:extLst>
            </xdr:cNvPr>
            <xdr:cNvGrpSpPr/>
          </xdr:nvGrpSpPr>
          <xdr:grpSpPr>
            <a:xfrm>
              <a:off x="3902963" y="3537113"/>
              <a:ext cx="2886075" cy="485775"/>
              <a:chOff x="3902963" y="3537113"/>
              <a:chExt cx="2886075" cy="485775"/>
            </a:xfrm>
          </xdr:grpSpPr>
          <xdr:sp macro="" textlink="">
            <xdr:nvSpPr>
              <xdr:cNvPr id="24" name="Shape 20">
                <a:extLst>
                  <a:ext uri="{FF2B5EF4-FFF2-40B4-BE49-F238E27FC236}">
                    <a16:creationId xmlns:a16="http://schemas.microsoft.com/office/drawing/2014/main" id="{00000000-0008-0000-0600-000018000000}"/>
                  </a:ext>
                </a:extLst>
              </xdr:cNvPr>
              <xdr:cNvSpPr/>
            </xdr:nvSpPr>
            <xdr:spPr>
              <a:xfrm>
                <a:off x="3902963" y="3537113"/>
                <a:ext cx="2886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1">
                <a:extLst>
                  <a:ext uri="{FF2B5EF4-FFF2-40B4-BE49-F238E27FC236}">
                    <a16:creationId xmlns:a16="http://schemas.microsoft.com/office/drawing/2014/main" id="{00000000-0008-0000-0600-000019000000}"/>
                  </a:ext>
                </a:extLst>
              </xdr:cNvPr>
              <xdr:cNvGrpSpPr/>
            </xdr:nvGrpSpPr>
            <xdr:grpSpPr>
              <a:xfrm>
                <a:off x="3902963" y="3537113"/>
                <a:ext cx="2886075" cy="485775"/>
                <a:chOff x="16954500" y="25025075"/>
                <a:chExt cx="2932042" cy="493642"/>
              </a:xfrm>
            </xdr:grpSpPr>
            <xdr:sp macro="" textlink="">
              <xdr:nvSpPr>
                <xdr:cNvPr id="26" name="Shape 22">
                  <a:extLst>
                    <a:ext uri="{FF2B5EF4-FFF2-40B4-BE49-F238E27FC236}">
                      <a16:creationId xmlns:a16="http://schemas.microsoft.com/office/drawing/2014/main" id="{00000000-0008-0000-0600-00001A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7" name="Shape 23">
                  <a:extLst>
                    <a:ext uri="{FF2B5EF4-FFF2-40B4-BE49-F238E27FC236}">
                      <a16:creationId xmlns:a16="http://schemas.microsoft.com/office/drawing/2014/main" id="{00000000-0008-0000-0600-00001B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FDS</a:t>
                  </a:r>
                  <a:r>
                    <a:rPr lang="en-US" sz="1100" b="0">
                      <a:solidFill>
                        <a:schemeClr val="dk1"/>
                      </a:solidFill>
                      <a:latin typeface="Calibri"/>
                      <a:ea typeface="Calibri"/>
                      <a:cs typeface="Calibri"/>
                      <a:sym typeface="Calibri"/>
                    </a:rPr>
                    <a:t>=</a:t>
                  </a:r>
                  <a:endParaRPr sz="1400"/>
                </a:p>
              </xdr:txBody>
            </xdr:sp>
            <xdr:sp macro="" textlink="">
              <xdr:nvSpPr>
                <xdr:cNvPr id="28" name="Shape 24">
                  <a:extLst>
                    <a:ext uri="{FF2B5EF4-FFF2-40B4-BE49-F238E27FC236}">
                      <a16:creationId xmlns:a16="http://schemas.microsoft.com/office/drawing/2014/main" id="{00000000-0008-0000-0600-00001C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Foros de diálogo sectorial realizados</a:t>
                  </a:r>
                  <a:r>
                    <a:rPr lang="en-US" sz="1100" u="none">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Foros de diálogo sectorial Planeados</a:t>
                  </a:r>
                  <a:endParaRPr sz="1400"/>
                </a:p>
              </xdr:txBody>
            </xdr:sp>
          </xdr:grpSp>
        </xdr:grpSp>
      </xdr:grpSp>
    </xdr:grpSp>
    <xdr:clientData fLocksWithSheet="0"/>
  </xdr:oneCellAnchor>
  <xdr:oneCellAnchor>
    <xdr:from>
      <xdr:col>1</xdr:col>
      <xdr:colOff>2628900</xdr:colOff>
      <xdr:row>32</xdr:row>
      <xdr:rowOff>228600</xdr:rowOff>
    </xdr:from>
    <xdr:ext cx="3848100" cy="485775"/>
    <xdr:grpSp>
      <xdr:nvGrpSpPr>
        <xdr:cNvPr id="29" name="Shape 2">
          <a:extLst>
            <a:ext uri="{FF2B5EF4-FFF2-40B4-BE49-F238E27FC236}">
              <a16:creationId xmlns:a16="http://schemas.microsoft.com/office/drawing/2014/main" id="{00000000-0008-0000-0600-00001D000000}"/>
            </a:ext>
          </a:extLst>
        </xdr:cNvPr>
        <xdr:cNvGrpSpPr/>
      </xdr:nvGrpSpPr>
      <xdr:grpSpPr>
        <a:xfrm>
          <a:off x="2943225" y="26746200"/>
          <a:ext cx="3848100" cy="485775"/>
          <a:chOff x="3421950" y="3537113"/>
          <a:chExt cx="3848100" cy="485775"/>
        </a:xfrm>
      </xdr:grpSpPr>
      <xdr:grpSp>
        <xdr:nvGrpSpPr>
          <xdr:cNvPr id="30" name="Shape 25">
            <a:extLst>
              <a:ext uri="{FF2B5EF4-FFF2-40B4-BE49-F238E27FC236}">
                <a16:creationId xmlns:a16="http://schemas.microsoft.com/office/drawing/2014/main" id="{00000000-0008-0000-0600-00001E000000}"/>
              </a:ext>
            </a:extLst>
          </xdr:cNvPr>
          <xdr:cNvGrpSpPr/>
        </xdr:nvGrpSpPr>
        <xdr:grpSpPr>
          <a:xfrm>
            <a:off x="3421950" y="3537113"/>
            <a:ext cx="3848100" cy="485775"/>
            <a:chOff x="3421950" y="3537113"/>
            <a:chExt cx="3848100" cy="485775"/>
          </a:xfrm>
        </xdr:grpSpPr>
        <xdr:sp macro="" textlink="">
          <xdr:nvSpPr>
            <xdr:cNvPr id="31" name="Shape 4">
              <a:extLst>
                <a:ext uri="{FF2B5EF4-FFF2-40B4-BE49-F238E27FC236}">
                  <a16:creationId xmlns:a16="http://schemas.microsoft.com/office/drawing/2014/main" id="{00000000-0008-0000-0600-00001F000000}"/>
                </a:ext>
              </a:extLst>
            </xdr:cNvPr>
            <xdr:cNvSpPr/>
          </xdr:nvSpPr>
          <xdr:spPr>
            <a:xfrm>
              <a:off x="3421950" y="3537113"/>
              <a:ext cx="3848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 name="Shape 26">
              <a:extLst>
                <a:ext uri="{FF2B5EF4-FFF2-40B4-BE49-F238E27FC236}">
                  <a16:creationId xmlns:a16="http://schemas.microsoft.com/office/drawing/2014/main" id="{00000000-0008-0000-0600-000020000000}"/>
                </a:ext>
              </a:extLst>
            </xdr:cNvPr>
            <xdr:cNvGrpSpPr/>
          </xdr:nvGrpSpPr>
          <xdr:grpSpPr>
            <a:xfrm>
              <a:off x="3421950" y="3537113"/>
              <a:ext cx="3848100" cy="485775"/>
              <a:chOff x="3421950" y="3537113"/>
              <a:chExt cx="3848100" cy="485775"/>
            </a:xfrm>
          </xdr:grpSpPr>
          <xdr:sp macro="" textlink="">
            <xdr:nvSpPr>
              <xdr:cNvPr id="33" name="Shape 27">
                <a:extLst>
                  <a:ext uri="{FF2B5EF4-FFF2-40B4-BE49-F238E27FC236}">
                    <a16:creationId xmlns:a16="http://schemas.microsoft.com/office/drawing/2014/main" id="{00000000-0008-0000-0600-000021000000}"/>
                  </a:ext>
                </a:extLst>
              </xdr:cNvPr>
              <xdr:cNvSpPr/>
            </xdr:nvSpPr>
            <xdr:spPr>
              <a:xfrm>
                <a:off x="3421950" y="3537113"/>
                <a:ext cx="3848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4" name="Shape 28">
                <a:extLst>
                  <a:ext uri="{FF2B5EF4-FFF2-40B4-BE49-F238E27FC236}">
                    <a16:creationId xmlns:a16="http://schemas.microsoft.com/office/drawing/2014/main" id="{00000000-0008-0000-0600-000022000000}"/>
                  </a:ext>
                </a:extLst>
              </xdr:cNvPr>
              <xdr:cNvGrpSpPr/>
            </xdr:nvGrpSpPr>
            <xdr:grpSpPr>
              <a:xfrm>
                <a:off x="3421950" y="3537113"/>
                <a:ext cx="3848100" cy="485775"/>
                <a:chOff x="16954500" y="25025075"/>
                <a:chExt cx="2932042" cy="493642"/>
              </a:xfrm>
            </xdr:grpSpPr>
            <xdr:sp macro="" textlink="">
              <xdr:nvSpPr>
                <xdr:cNvPr id="35" name="Shape 29">
                  <a:extLst>
                    <a:ext uri="{FF2B5EF4-FFF2-40B4-BE49-F238E27FC236}">
                      <a16:creationId xmlns:a16="http://schemas.microsoft.com/office/drawing/2014/main" id="{00000000-0008-0000-0600-000023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6" name="Shape 30">
                  <a:extLst>
                    <a:ext uri="{FF2B5EF4-FFF2-40B4-BE49-F238E27FC236}">
                      <a16:creationId xmlns:a16="http://schemas.microsoft.com/office/drawing/2014/main" id="{00000000-0008-0000-0600-000024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PIC</a:t>
                  </a:r>
                  <a:r>
                    <a:rPr lang="en-US" sz="1100" b="0">
                      <a:solidFill>
                        <a:schemeClr val="dk1"/>
                      </a:solidFill>
                      <a:latin typeface="Calibri"/>
                      <a:ea typeface="Calibri"/>
                      <a:cs typeface="Calibri"/>
                      <a:sym typeface="Calibri"/>
                    </a:rPr>
                    <a:t>=</a:t>
                  </a:r>
                  <a:endParaRPr sz="1400"/>
                </a:p>
              </xdr:txBody>
            </xdr:sp>
            <xdr:sp macro="" textlink="">
              <xdr:nvSpPr>
                <xdr:cNvPr id="37" name="Shape 31">
                  <a:extLst>
                    <a:ext uri="{FF2B5EF4-FFF2-40B4-BE49-F238E27FC236}">
                      <a16:creationId xmlns:a16="http://schemas.microsoft.com/office/drawing/2014/main" id="{00000000-0008-0000-0600-000025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Plan institucional de capacitación realizado__</a:t>
                  </a:r>
                  <a:endParaRPr sz="1100" u="none"/>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Plan institucional de capacitación Implementado</a:t>
                  </a:r>
                  <a:endParaRPr sz="1100" u="none"/>
                </a:p>
              </xdr:txBody>
            </xdr:sp>
          </xdr:grpSp>
        </xdr:grpSp>
      </xdr:grpSp>
    </xdr:grpSp>
    <xdr:clientData fLocksWithSheet="0"/>
  </xdr:oneCellAnchor>
  <xdr:oneCellAnchor>
    <xdr:from>
      <xdr:col>1</xdr:col>
      <xdr:colOff>1466850</xdr:colOff>
      <xdr:row>33</xdr:row>
      <xdr:rowOff>228600</xdr:rowOff>
    </xdr:from>
    <xdr:ext cx="6210300" cy="485775"/>
    <xdr:grpSp>
      <xdr:nvGrpSpPr>
        <xdr:cNvPr id="38" name="Shape 2">
          <a:extLst>
            <a:ext uri="{FF2B5EF4-FFF2-40B4-BE49-F238E27FC236}">
              <a16:creationId xmlns:a16="http://schemas.microsoft.com/office/drawing/2014/main" id="{00000000-0008-0000-0600-000026000000}"/>
            </a:ext>
          </a:extLst>
        </xdr:cNvPr>
        <xdr:cNvGrpSpPr/>
      </xdr:nvGrpSpPr>
      <xdr:grpSpPr>
        <a:xfrm>
          <a:off x="1781175" y="27670125"/>
          <a:ext cx="6210300" cy="485775"/>
          <a:chOff x="2240850" y="3537113"/>
          <a:chExt cx="6210300" cy="485775"/>
        </a:xfrm>
      </xdr:grpSpPr>
      <xdr:grpSp>
        <xdr:nvGrpSpPr>
          <xdr:cNvPr id="39" name="Shape 32">
            <a:extLst>
              <a:ext uri="{FF2B5EF4-FFF2-40B4-BE49-F238E27FC236}">
                <a16:creationId xmlns:a16="http://schemas.microsoft.com/office/drawing/2014/main" id="{00000000-0008-0000-0600-000027000000}"/>
              </a:ext>
            </a:extLst>
          </xdr:cNvPr>
          <xdr:cNvGrpSpPr/>
        </xdr:nvGrpSpPr>
        <xdr:grpSpPr>
          <a:xfrm>
            <a:off x="2240850" y="3537113"/>
            <a:ext cx="6210300" cy="485775"/>
            <a:chOff x="2240850" y="3537113"/>
            <a:chExt cx="6210300" cy="485775"/>
          </a:xfrm>
        </xdr:grpSpPr>
        <xdr:sp macro="" textlink="">
          <xdr:nvSpPr>
            <xdr:cNvPr id="40" name="Shape 4">
              <a:extLst>
                <a:ext uri="{FF2B5EF4-FFF2-40B4-BE49-F238E27FC236}">
                  <a16:creationId xmlns:a16="http://schemas.microsoft.com/office/drawing/2014/main" id="{00000000-0008-0000-0600-000028000000}"/>
                </a:ext>
              </a:extLst>
            </xdr:cNvPr>
            <xdr:cNvSpPr/>
          </xdr:nvSpPr>
          <xdr:spPr>
            <a:xfrm>
              <a:off x="2240850" y="3537113"/>
              <a:ext cx="6210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 name="Shape 33">
              <a:extLst>
                <a:ext uri="{FF2B5EF4-FFF2-40B4-BE49-F238E27FC236}">
                  <a16:creationId xmlns:a16="http://schemas.microsoft.com/office/drawing/2014/main" id="{00000000-0008-0000-0600-000029000000}"/>
                </a:ext>
              </a:extLst>
            </xdr:cNvPr>
            <xdr:cNvGrpSpPr/>
          </xdr:nvGrpSpPr>
          <xdr:grpSpPr>
            <a:xfrm>
              <a:off x="2240850" y="3537113"/>
              <a:ext cx="6210300" cy="485775"/>
              <a:chOff x="2240850" y="3537113"/>
              <a:chExt cx="6210300" cy="485775"/>
            </a:xfrm>
          </xdr:grpSpPr>
          <xdr:sp macro="" textlink="">
            <xdr:nvSpPr>
              <xdr:cNvPr id="42" name="Shape 34">
                <a:extLst>
                  <a:ext uri="{FF2B5EF4-FFF2-40B4-BE49-F238E27FC236}">
                    <a16:creationId xmlns:a16="http://schemas.microsoft.com/office/drawing/2014/main" id="{00000000-0008-0000-0600-00002A000000}"/>
                  </a:ext>
                </a:extLst>
              </xdr:cNvPr>
              <xdr:cNvSpPr/>
            </xdr:nvSpPr>
            <xdr:spPr>
              <a:xfrm>
                <a:off x="2240850" y="3537113"/>
                <a:ext cx="6210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3" name="Shape 35">
                <a:extLst>
                  <a:ext uri="{FF2B5EF4-FFF2-40B4-BE49-F238E27FC236}">
                    <a16:creationId xmlns:a16="http://schemas.microsoft.com/office/drawing/2014/main" id="{00000000-0008-0000-0600-00002B000000}"/>
                  </a:ext>
                </a:extLst>
              </xdr:cNvPr>
              <xdr:cNvGrpSpPr/>
            </xdr:nvGrpSpPr>
            <xdr:grpSpPr>
              <a:xfrm>
                <a:off x="2240850" y="3537113"/>
                <a:ext cx="6210300" cy="485775"/>
                <a:chOff x="16954500" y="25025075"/>
                <a:chExt cx="2932042" cy="493642"/>
              </a:xfrm>
            </xdr:grpSpPr>
            <xdr:sp macro="" textlink="">
              <xdr:nvSpPr>
                <xdr:cNvPr id="44" name="Shape 36">
                  <a:extLst>
                    <a:ext uri="{FF2B5EF4-FFF2-40B4-BE49-F238E27FC236}">
                      <a16:creationId xmlns:a16="http://schemas.microsoft.com/office/drawing/2014/main" id="{00000000-0008-0000-0600-00002C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5" name="Shape 37">
                  <a:extLst>
                    <a:ext uri="{FF2B5EF4-FFF2-40B4-BE49-F238E27FC236}">
                      <a16:creationId xmlns:a16="http://schemas.microsoft.com/office/drawing/2014/main" id="{00000000-0008-0000-0600-00002D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PDAA</a:t>
                  </a:r>
                  <a:r>
                    <a:rPr lang="en-US" sz="1100" b="0">
                      <a:solidFill>
                        <a:schemeClr val="dk1"/>
                      </a:solidFill>
                      <a:latin typeface="Calibri"/>
                      <a:ea typeface="Calibri"/>
                      <a:cs typeface="Calibri"/>
                      <a:sym typeface="Calibri"/>
                    </a:rPr>
                    <a:t>=</a:t>
                  </a:r>
                  <a:endParaRPr sz="1400"/>
                </a:p>
              </xdr:txBody>
            </xdr:sp>
            <xdr:sp macro="" textlink="">
              <xdr:nvSpPr>
                <xdr:cNvPr id="46" name="Shape 38">
                  <a:extLst>
                    <a:ext uri="{FF2B5EF4-FFF2-40B4-BE49-F238E27FC236}">
                      <a16:creationId xmlns:a16="http://schemas.microsoft.com/office/drawing/2014/main" id="{00000000-0008-0000-0600-00002E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de avance de propuesta para definir alcance y articulación del FA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Propuesta para definir alcance y articulación del FA elaborada </a:t>
                  </a:r>
                  <a:endParaRPr sz="1400"/>
                </a:p>
              </xdr:txBody>
            </xdr:sp>
          </xdr:grpSp>
        </xdr:grpSp>
      </xdr:grpSp>
    </xdr:grpSp>
    <xdr:clientData fLocksWithSheet="0"/>
  </xdr:oneCellAnchor>
  <xdr:oneCellAnchor>
    <xdr:from>
      <xdr:col>1</xdr:col>
      <xdr:colOff>2228850</xdr:colOff>
      <xdr:row>34</xdr:row>
      <xdr:rowOff>228600</xdr:rowOff>
    </xdr:from>
    <xdr:ext cx="4686300" cy="485775"/>
    <xdr:grpSp>
      <xdr:nvGrpSpPr>
        <xdr:cNvPr id="47" name="Shape 2">
          <a:extLst>
            <a:ext uri="{FF2B5EF4-FFF2-40B4-BE49-F238E27FC236}">
              <a16:creationId xmlns:a16="http://schemas.microsoft.com/office/drawing/2014/main" id="{00000000-0008-0000-0600-00002F000000}"/>
            </a:ext>
          </a:extLst>
        </xdr:cNvPr>
        <xdr:cNvGrpSpPr/>
      </xdr:nvGrpSpPr>
      <xdr:grpSpPr>
        <a:xfrm>
          <a:off x="2543175" y="28594050"/>
          <a:ext cx="4686300" cy="485775"/>
          <a:chOff x="3002850" y="3537113"/>
          <a:chExt cx="4686300" cy="485775"/>
        </a:xfrm>
      </xdr:grpSpPr>
      <xdr:grpSp>
        <xdr:nvGrpSpPr>
          <xdr:cNvPr id="48" name="Shape 39">
            <a:extLst>
              <a:ext uri="{FF2B5EF4-FFF2-40B4-BE49-F238E27FC236}">
                <a16:creationId xmlns:a16="http://schemas.microsoft.com/office/drawing/2014/main" id="{00000000-0008-0000-0600-000030000000}"/>
              </a:ext>
            </a:extLst>
          </xdr:cNvPr>
          <xdr:cNvGrpSpPr/>
        </xdr:nvGrpSpPr>
        <xdr:grpSpPr>
          <a:xfrm>
            <a:off x="3002850" y="3537113"/>
            <a:ext cx="4686300" cy="485775"/>
            <a:chOff x="3002850" y="3537113"/>
            <a:chExt cx="4686300" cy="485775"/>
          </a:xfrm>
        </xdr:grpSpPr>
        <xdr:sp macro="" textlink="">
          <xdr:nvSpPr>
            <xdr:cNvPr id="49" name="Shape 4">
              <a:extLst>
                <a:ext uri="{FF2B5EF4-FFF2-40B4-BE49-F238E27FC236}">
                  <a16:creationId xmlns:a16="http://schemas.microsoft.com/office/drawing/2014/main" id="{00000000-0008-0000-0600-000031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0" name="Shape 40">
              <a:extLst>
                <a:ext uri="{FF2B5EF4-FFF2-40B4-BE49-F238E27FC236}">
                  <a16:creationId xmlns:a16="http://schemas.microsoft.com/office/drawing/2014/main" id="{00000000-0008-0000-0600-000032000000}"/>
                </a:ext>
              </a:extLst>
            </xdr:cNvPr>
            <xdr:cNvGrpSpPr/>
          </xdr:nvGrpSpPr>
          <xdr:grpSpPr>
            <a:xfrm>
              <a:off x="3002850" y="3537113"/>
              <a:ext cx="4686300" cy="485775"/>
              <a:chOff x="3002850" y="3537113"/>
              <a:chExt cx="4686300" cy="485775"/>
            </a:xfrm>
          </xdr:grpSpPr>
          <xdr:sp macro="" textlink="">
            <xdr:nvSpPr>
              <xdr:cNvPr id="51" name="Shape 41">
                <a:extLst>
                  <a:ext uri="{FF2B5EF4-FFF2-40B4-BE49-F238E27FC236}">
                    <a16:creationId xmlns:a16="http://schemas.microsoft.com/office/drawing/2014/main" id="{00000000-0008-0000-0600-000033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2" name="Shape 42">
                <a:extLst>
                  <a:ext uri="{FF2B5EF4-FFF2-40B4-BE49-F238E27FC236}">
                    <a16:creationId xmlns:a16="http://schemas.microsoft.com/office/drawing/2014/main" id="{00000000-0008-0000-0600-000034000000}"/>
                  </a:ext>
                </a:extLst>
              </xdr:cNvPr>
              <xdr:cNvGrpSpPr/>
            </xdr:nvGrpSpPr>
            <xdr:grpSpPr>
              <a:xfrm>
                <a:off x="3002850" y="3537113"/>
                <a:ext cx="4686300" cy="485775"/>
                <a:chOff x="16954500" y="25025075"/>
                <a:chExt cx="2932042" cy="493642"/>
              </a:xfrm>
            </xdr:grpSpPr>
            <xdr:sp macro="" textlink="">
              <xdr:nvSpPr>
                <xdr:cNvPr id="53" name="Shape 43">
                  <a:extLst>
                    <a:ext uri="{FF2B5EF4-FFF2-40B4-BE49-F238E27FC236}">
                      <a16:creationId xmlns:a16="http://schemas.microsoft.com/office/drawing/2014/main" id="{00000000-0008-0000-0600-000035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4" name="Shape 44">
                  <a:extLst>
                    <a:ext uri="{FF2B5EF4-FFF2-40B4-BE49-F238E27FC236}">
                      <a16:creationId xmlns:a16="http://schemas.microsoft.com/office/drawing/2014/main" id="{00000000-0008-0000-0600-000036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AECE</a:t>
                  </a:r>
                  <a:r>
                    <a:rPr lang="en-US" sz="1100" b="0">
                      <a:solidFill>
                        <a:schemeClr val="dk1"/>
                      </a:solidFill>
                      <a:latin typeface="Calibri"/>
                      <a:ea typeface="Calibri"/>
                      <a:cs typeface="Calibri"/>
                      <a:sym typeface="Calibri"/>
                    </a:rPr>
                    <a:t>=</a:t>
                  </a:r>
                  <a:endParaRPr sz="1400"/>
                </a:p>
              </xdr:txBody>
            </xdr:sp>
            <xdr:sp macro="" textlink="">
              <xdr:nvSpPr>
                <xdr:cNvPr id="55" name="Shape 45">
                  <a:extLst>
                    <a:ext uri="{FF2B5EF4-FFF2-40B4-BE49-F238E27FC236}">
                      <a16:creationId xmlns:a16="http://schemas.microsoft.com/office/drawing/2014/main" id="{00000000-0008-0000-0600-000037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Acciones de la estrategia de Comunicación Externa  Ejecutadas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Acciones de la estrategia de Comunicación Externa  Contempladas</a:t>
                  </a:r>
                  <a:endParaRPr sz="1400"/>
                </a:p>
              </xdr:txBody>
            </xdr:sp>
          </xdr:grpSp>
        </xdr:grpSp>
      </xdr:grpSp>
    </xdr:grpSp>
    <xdr:clientData fLocksWithSheet="0"/>
  </xdr:oneCellAnchor>
  <xdr:oneCellAnchor>
    <xdr:from>
      <xdr:col>1</xdr:col>
      <xdr:colOff>1905000</xdr:colOff>
      <xdr:row>35</xdr:row>
      <xdr:rowOff>238125</xdr:rowOff>
    </xdr:from>
    <xdr:ext cx="5019675" cy="485775"/>
    <xdr:grpSp>
      <xdr:nvGrpSpPr>
        <xdr:cNvPr id="56" name="Shape 2">
          <a:extLst>
            <a:ext uri="{FF2B5EF4-FFF2-40B4-BE49-F238E27FC236}">
              <a16:creationId xmlns:a16="http://schemas.microsoft.com/office/drawing/2014/main" id="{00000000-0008-0000-0600-000038000000}"/>
            </a:ext>
          </a:extLst>
        </xdr:cNvPr>
        <xdr:cNvGrpSpPr/>
      </xdr:nvGrpSpPr>
      <xdr:grpSpPr>
        <a:xfrm>
          <a:off x="2219325" y="29527500"/>
          <a:ext cx="5019675" cy="485775"/>
          <a:chOff x="2836163" y="3537113"/>
          <a:chExt cx="5019675" cy="485775"/>
        </a:xfrm>
      </xdr:grpSpPr>
      <xdr:grpSp>
        <xdr:nvGrpSpPr>
          <xdr:cNvPr id="57" name="Shape 46">
            <a:extLst>
              <a:ext uri="{FF2B5EF4-FFF2-40B4-BE49-F238E27FC236}">
                <a16:creationId xmlns:a16="http://schemas.microsoft.com/office/drawing/2014/main" id="{00000000-0008-0000-0600-000039000000}"/>
              </a:ext>
            </a:extLst>
          </xdr:cNvPr>
          <xdr:cNvGrpSpPr/>
        </xdr:nvGrpSpPr>
        <xdr:grpSpPr>
          <a:xfrm>
            <a:off x="2836163" y="3537113"/>
            <a:ext cx="5019675" cy="485775"/>
            <a:chOff x="2836163" y="3537113"/>
            <a:chExt cx="5019675" cy="485775"/>
          </a:xfrm>
        </xdr:grpSpPr>
        <xdr:sp macro="" textlink="">
          <xdr:nvSpPr>
            <xdr:cNvPr id="58" name="Shape 4">
              <a:extLst>
                <a:ext uri="{FF2B5EF4-FFF2-40B4-BE49-F238E27FC236}">
                  <a16:creationId xmlns:a16="http://schemas.microsoft.com/office/drawing/2014/main" id="{00000000-0008-0000-0600-00003A000000}"/>
                </a:ext>
              </a:extLst>
            </xdr:cNvPr>
            <xdr:cNvSpPr/>
          </xdr:nvSpPr>
          <xdr:spPr>
            <a:xfrm>
              <a:off x="2836163" y="3537113"/>
              <a:ext cx="5019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 name="Shape 47">
              <a:extLst>
                <a:ext uri="{FF2B5EF4-FFF2-40B4-BE49-F238E27FC236}">
                  <a16:creationId xmlns:a16="http://schemas.microsoft.com/office/drawing/2014/main" id="{00000000-0008-0000-0600-00003B000000}"/>
                </a:ext>
              </a:extLst>
            </xdr:cNvPr>
            <xdr:cNvGrpSpPr/>
          </xdr:nvGrpSpPr>
          <xdr:grpSpPr>
            <a:xfrm>
              <a:off x="2836163" y="3537113"/>
              <a:ext cx="5019675" cy="485775"/>
              <a:chOff x="2836163" y="3537113"/>
              <a:chExt cx="5019675" cy="485775"/>
            </a:xfrm>
          </xdr:grpSpPr>
          <xdr:sp macro="" textlink="">
            <xdr:nvSpPr>
              <xdr:cNvPr id="60" name="Shape 48">
                <a:extLst>
                  <a:ext uri="{FF2B5EF4-FFF2-40B4-BE49-F238E27FC236}">
                    <a16:creationId xmlns:a16="http://schemas.microsoft.com/office/drawing/2014/main" id="{00000000-0008-0000-0600-00003C000000}"/>
                  </a:ext>
                </a:extLst>
              </xdr:cNvPr>
              <xdr:cNvSpPr/>
            </xdr:nvSpPr>
            <xdr:spPr>
              <a:xfrm>
                <a:off x="2836163" y="3537113"/>
                <a:ext cx="5019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1" name="Shape 49">
                <a:extLst>
                  <a:ext uri="{FF2B5EF4-FFF2-40B4-BE49-F238E27FC236}">
                    <a16:creationId xmlns:a16="http://schemas.microsoft.com/office/drawing/2014/main" id="{00000000-0008-0000-0600-00003D000000}"/>
                  </a:ext>
                </a:extLst>
              </xdr:cNvPr>
              <xdr:cNvGrpSpPr/>
            </xdr:nvGrpSpPr>
            <xdr:grpSpPr>
              <a:xfrm>
                <a:off x="2836163" y="3537113"/>
                <a:ext cx="5019675" cy="485775"/>
                <a:chOff x="16954500" y="25025075"/>
                <a:chExt cx="2932042" cy="493642"/>
              </a:xfrm>
            </xdr:grpSpPr>
            <xdr:sp macro="" textlink="">
              <xdr:nvSpPr>
                <xdr:cNvPr id="62" name="Shape 50">
                  <a:extLst>
                    <a:ext uri="{FF2B5EF4-FFF2-40B4-BE49-F238E27FC236}">
                      <a16:creationId xmlns:a16="http://schemas.microsoft.com/office/drawing/2014/main" id="{00000000-0008-0000-0600-00003E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3" name="Shape 51">
                  <a:extLst>
                    <a:ext uri="{FF2B5EF4-FFF2-40B4-BE49-F238E27FC236}">
                      <a16:creationId xmlns:a16="http://schemas.microsoft.com/office/drawing/2014/main" id="{00000000-0008-0000-0600-00003F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AERC</a:t>
                  </a:r>
                  <a:r>
                    <a:rPr lang="en-US" sz="1100" b="0">
                      <a:solidFill>
                        <a:schemeClr val="dk1"/>
                      </a:solidFill>
                      <a:latin typeface="Calibri"/>
                      <a:ea typeface="Calibri"/>
                      <a:cs typeface="Calibri"/>
                      <a:sym typeface="Calibri"/>
                    </a:rPr>
                    <a:t>=</a:t>
                  </a:r>
                  <a:endParaRPr sz="1400"/>
                </a:p>
              </xdr:txBody>
            </xdr:sp>
            <xdr:sp macro="" textlink="">
              <xdr:nvSpPr>
                <xdr:cNvPr id="64" name="Shape 52">
                  <a:extLst>
                    <a:ext uri="{FF2B5EF4-FFF2-40B4-BE49-F238E27FC236}">
                      <a16:creationId xmlns:a16="http://schemas.microsoft.com/office/drawing/2014/main" id="{00000000-0008-0000-0600-000040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Acciones de la estrategia de Rendición de Cuentas Realizadas___</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Acciones de la estrategia de Rendición de Cuentas Contempladas</a:t>
                  </a:r>
                  <a:endParaRPr sz="1400"/>
                </a:p>
              </xdr:txBody>
            </xdr:sp>
          </xdr:grpSp>
        </xdr:grpSp>
      </xdr:grpSp>
    </xdr:grpSp>
    <xdr:clientData fLocksWithSheet="0"/>
  </xdr:oneCellAnchor>
  <xdr:oneCellAnchor>
    <xdr:from>
      <xdr:col>1</xdr:col>
      <xdr:colOff>2228850</xdr:colOff>
      <xdr:row>36</xdr:row>
      <xdr:rowOff>238125</xdr:rowOff>
    </xdr:from>
    <xdr:ext cx="4686300" cy="485775"/>
    <xdr:grpSp>
      <xdr:nvGrpSpPr>
        <xdr:cNvPr id="65" name="Shape 2">
          <a:extLst>
            <a:ext uri="{FF2B5EF4-FFF2-40B4-BE49-F238E27FC236}">
              <a16:creationId xmlns:a16="http://schemas.microsoft.com/office/drawing/2014/main" id="{00000000-0008-0000-0600-000041000000}"/>
            </a:ext>
          </a:extLst>
        </xdr:cNvPr>
        <xdr:cNvGrpSpPr/>
      </xdr:nvGrpSpPr>
      <xdr:grpSpPr>
        <a:xfrm>
          <a:off x="2543175" y="30451425"/>
          <a:ext cx="4686300" cy="485775"/>
          <a:chOff x="3002850" y="3537113"/>
          <a:chExt cx="4686300" cy="485775"/>
        </a:xfrm>
      </xdr:grpSpPr>
      <xdr:grpSp>
        <xdr:nvGrpSpPr>
          <xdr:cNvPr id="66" name="Shape 53">
            <a:extLst>
              <a:ext uri="{FF2B5EF4-FFF2-40B4-BE49-F238E27FC236}">
                <a16:creationId xmlns:a16="http://schemas.microsoft.com/office/drawing/2014/main" id="{00000000-0008-0000-0600-000042000000}"/>
              </a:ext>
            </a:extLst>
          </xdr:cNvPr>
          <xdr:cNvGrpSpPr/>
        </xdr:nvGrpSpPr>
        <xdr:grpSpPr>
          <a:xfrm>
            <a:off x="3002850" y="3537113"/>
            <a:ext cx="4686300" cy="485775"/>
            <a:chOff x="3002850" y="3537113"/>
            <a:chExt cx="4686300" cy="485775"/>
          </a:xfrm>
        </xdr:grpSpPr>
        <xdr:sp macro="" textlink="">
          <xdr:nvSpPr>
            <xdr:cNvPr id="67" name="Shape 4">
              <a:extLst>
                <a:ext uri="{FF2B5EF4-FFF2-40B4-BE49-F238E27FC236}">
                  <a16:creationId xmlns:a16="http://schemas.microsoft.com/office/drawing/2014/main" id="{00000000-0008-0000-0600-000043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8" name="Shape 54">
              <a:extLst>
                <a:ext uri="{FF2B5EF4-FFF2-40B4-BE49-F238E27FC236}">
                  <a16:creationId xmlns:a16="http://schemas.microsoft.com/office/drawing/2014/main" id="{00000000-0008-0000-0600-000044000000}"/>
                </a:ext>
              </a:extLst>
            </xdr:cNvPr>
            <xdr:cNvGrpSpPr/>
          </xdr:nvGrpSpPr>
          <xdr:grpSpPr>
            <a:xfrm>
              <a:off x="3002850" y="3537113"/>
              <a:ext cx="4686300" cy="485775"/>
              <a:chOff x="3002850" y="3537113"/>
              <a:chExt cx="4686300" cy="485775"/>
            </a:xfrm>
          </xdr:grpSpPr>
          <xdr:sp macro="" textlink="">
            <xdr:nvSpPr>
              <xdr:cNvPr id="69" name="Shape 55">
                <a:extLst>
                  <a:ext uri="{FF2B5EF4-FFF2-40B4-BE49-F238E27FC236}">
                    <a16:creationId xmlns:a16="http://schemas.microsoft.com/office/drawing/2014/main" id="{00000000-0008-0000-0600-000045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0" name="Shape 56">
                <a:extLst>
                  <a:ext uri="{FF2B5EF4-FFF2-40B4-BE49-F238E27FC236}">
                    <a16:creationId xmlns:a16="http://schemas.microsoft.com/office/drawing/2014/main" id="{00000000-0008-0000-0600-000046000000}"/>
                  </a:ext>
                </a:extLst>
              </xdr:cNvPr>
              <xdr:cNvGrpSpPr/>
            </xdr:nvGrpSpPr>
            <xdr:grpSpPr>
              <a:xfrm>
                <a:off x="3002850" y="3537113"/>
                <a:ext cx="4686300" cy="485775"/>
                <a:chOff x="16954500" y="25025075"/>
                <a:chExt cx="2932042" cy="493642"/>
              </a:xfrm>
            </xdr:grpSpPr>
            <xdr:sp macro="" textlink="">
              <xdr:nvSpPr>
                <xdr:cNvPr id="71" name="Shape 57">
                  <a:extLst>
                    <a:ext uri="{FF2B5EF4-FFF2-40B4-BE49-F238E27FC236}">
                      <a16:creationId xmlns:a16="http://schemas.microsoft.com/office/drawing/2014/main" id="{00000000-0008-0000-0600-000047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2" name="Shape 58">
                  <a:extLst>
                    <a:ext uri="{FF2B5EF4-FFF2-40B4-BE49-F238E27FC236}">
                      <a16:creationId xmlns:a16="http://schemas.microsoft.com/office/drawing/2014/main" id="{00000000-0008-0000-0600-000048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AECI</a:t>
                  </a:r>
                  <a:r>
                    <a:rPr lang="en-US" sz="1100" b="0">
                      <a:solidFill>
                        <a:schemeClr val="dk1"/>
                      </a:solidFill>
                      <a:latin typeface="Calibri"/>
                      <a:ea typeface="Calibri"/>
                      <a:cs typeface="Calibri"/>
                      <a:sym typeface="Calibri"/>
                    </a:rPr>
                    <a:t>=</a:t>
                  </a:r>
                  <a:endParaRPr sz="1400"/>
                </a:p>
              </xdr:txBody>
            </xdr:sp>
            <xdr:sp macro="" textlink="">
              <xdr:nvSpPr>
                <xdr:cNvPr id="73" name="Shape 59">
                  <a:extLst>
                    <a:ext uri="{FF2B5EF4-FFF2-40B4-BE49-F238E27FC236}">
                      <a16:creationId xmlns:a16="http://schemas.microsoft.com/office/drawing/2014/main" id="{00000000-0008-0000-0600-000049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Acciones de la estrategia de Comunicación Interna Ejecutadas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Acciones de la estrategia de Comunicación Interna Contempladas</a:t>
                  </a:r>
                  <a:endParaRPr sz="1400"/>
                </a:p>
              </xdr:txBody>
            </xdr:sp>
          </xdr:grpSp>
        </xdr:grpSp>
      </xdr:grpSp>
    </xdr:grpSp>
    <xdr:clientData fLocksWithSheet="0"/>
  </xdr:oneCellAnchor>
  <xdr:oneCellAnchor>
    <xdr:from>
      <xdr:col>1</xdr:col>
      <xdr:colOff>2228850</xdr:colOff>
      <xdr:row>37</xdr:row>
      <xdr:rowOff>247650</xdr:rowOff>
    </xdr:from>
    <xdr:ext cx="4686300" cy="485775"/>
    <xdr:grpSp>
      <xdr:nvGrpSpPr>
        <xdr:cNvPr id="74" name="Shape 2">
          <a:extLst>
            <a:ext uri="{FF2B5EF4-FFF2-40B4-BE49-F238E27FC236}">
              <a16:creationId xmlns:a16="http://schemas.microsoft.com/office/drawing/2014/main" id="{00000000-0008-0000-0600-00004A000000}"/>
            </a:ext>
          </a:extLst>
        </xdr:cNvPr>
        <xdr:cNvGrpSpPr/>
      </xdr:nvGrpSpPr>
      <xdr:grpSpPr>
        <a:xfrm>
          <a:off x="2543175" y="31384875"/>
          <a:ext cx="4686300" cy="485775"/>
          <a:chOff x="3002850" y="3537113"/>
          <a:chExt cx="4686300" cy="485775"/>
        </a:xfrm>
      </xdr:grpSpPr>
      <xdr:grpSp>
        <xdr:nvGrpSpPr>
          <xdr:cNvPr id="75" name="Shape 60">
            <a:extLst>
              <a:ext uri="{FF2B5EF4-FFF2-40B4-BE49-F238E27FC236}">
                <a16:creationId xmlns:a16="http://schemas.microsoft.com/office/drawing/2014/main" id="{00000000-0008-0000-0600-00004B000000}"/>
              </a:ext>
            </a:extLst>
          </xdr:cNvPr>
          <xdr:cNvGrpSpPr/>
        </xdr:nvGrpSpPr>
        <xdr:grpSpPr>
          <a:xfrm>
            <a:off x="3002850" y="3537113"/>
            <a:ext cx="4686300" cy="485775"/>
            <a:chOff x="3002850" y="3537113"/>
            <a:chExt cx="4686300" cy="485775"/>
          </a:xfrm>
        </xdr:grpSpPr>
        <xdr:sp macro="" textlink="">
          <xdr:nvSpPr>
            <xdr:cNvPr id="76" name="Shape 4">
              <a:extLst>
                <a:ext uri="{FF2B5EF4-FFF2-40B4-BE49-F238E27FC236}">
                  <a16:creationId xmlns:a16="http://schemas.microsoft.com/office/drawing/2014/main" id="{00000000-0008-0000-0600-00004C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7" name="Shape 61">
              <a:extLst>
                <a:ext uri="{FF2B5EF4-FFF2-40B4-BE49-F238E27FC236}">
                  <a16:creationId xmlns:a16="http://schemas.microsoft.com/office/drawing/2014/main" id="{00000000-0008-0000-0600-00004D000000}"/>
                </a:ext>
              </a:extLst>
            </xdr:cNvPr>
            <xdr:cNvGrpSpPr/>
          </xdr:nvGrpSpPr>
          <xdr:grpSpPr>
            <a:xfrm>
              <a:off x="3002850" y="3537113"/>
              <a:ext cx="4686300" cy="485775"/>
              <a:chOff x="3002850" y="3537113"/>
              <a:chExt cx="4686300" cy="485775"/>
            </a:xfrm>
          </xdr:grpSpPr>
          <xdr:sp macro="" textlink="">
            <xdr:nvSpPr>
              <xdr:cNvPr id="78" name="Shape 62">
                <a:extLst>
                  <a:ext uri="{FF2B5EF4-FFF2-40B4-BE49-F238E27FC236}">
                    <a16:creationId xmlns:a16="http://schemas.microsoft.com/office/drawing/2014/main" id="{00000000-0008-0000-0600-00004E000000}"/>
                  </a:ext>
                </a:extLst>
              </xdr:cNvPr>
              <xdr:cNvSpPr/>
            </xdr:nvSpPr>
            <xdr:spPr>
              <a:xfrm>
                <a:off x="3002850" y="3537113"/>
                <a:ext cx="4686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9" name="Shape 63">
                <a:extLst>
                  <a:ext uri="{FF2B5EF4-FFF2-40B4-BE49-F238E27FC236}">
                    <a16:creationId xmlns:a16="http://schemas.microsoft.com/office/drawing/2014/main" id="{00000000-0008-0000-0600-00004F000000}"/>
                  </a:ext>
                </a:extLst>
              </xdr:cNvPr>
              <xdr:cNvGrpSpPr/>
            </xdr:nvGrpSpPr>
            <xdr:grpSpPr>
              <a:xfrm>
                <a:off x="3002850" y="3537113"/>
                <a:ext cx="4686300" cy="485775"/>
                <a:chOff x="16954500" y="25025075"/>
                <a:chExt cx="2932042" cy="493642"/>
              </a:xfrm>
            </xdr:grpSpPr>
            <xdr:sp macro="" textlink="">
              <xdr:nvSpPr>
                <xdr:cNvPr id="80" name="Shape 64">
                  <a:extLst>
                    <a:ext uri="{FF2B5EF4-FFF2-40B4-BE49-F238E27FC236}">
                      <a16:creationId xmlns:a16="http://schemas.microsoft.com/office/drawing/2014/main" id="{00000000-0008-0000-0600-000050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1" name="Shape 65">
                  <a:extLst>
                    <a:ext uri="{FF2B5EF4-FFF2-40B4-BE49-F238E27FC236}">
                      <a16:creationId xmlns:a16="http://schemas.microsoft.com/office/drawing/2014/main" id="{00000000-0008-0000-0600-000051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AECI</a:t>
                  </a:r>
                  <a:r>
                    <a:rPr lang="en-US" sz="1100" b="0">
                      <a:solidFill>
                        <a:schemeClr val="dk1"/>
                      </a:solidFill>
                      <a:latin typeface="Calibri"/>
                      <a:ea typeface="Calibri"/>
                      <a:cs typeface="Calibri"/>
                      <a:sym typeface="Calibri"/>
                    </a:rPr>
                    <a:t>=</a:t>
                  </a:r>
                  <a:endParaRPr sz="1400"/>
                </a:p>
              </xdr:txBody>
            </xdr:sp>
            <xdr:sp macro="" textlink="">
              <xdr:nvSpPr>
                <xdr:cNvPr id="82" name="Shape 66">
                  <a:extLst>
                    <a:ext uri="{FF2B5EF4-FFF2-40B4-BE49-F238E27FC236}">
                      <a16:creationId xmlns:a16="http://schemas.microsoft.com/office/drawing/2014/main" id="{00000000-0008-0000-0600-000052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Acciones de la estrategia de Comunicación Interna Ejecutadas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Acciones de la estrategia de Comunicación Interna Contempladas</a:t>
                  </a:r>
                  <a:endParaRPr sz="1400"/>
                </a:p>
              </xdr:txBody>
            </xdr:sp>
          </xdr:grpSp>
        </xdr:grpSp>
      </xdr:grpSp>
    </xdr:grpSp>
    <xdr:clientData fLocksWithSheet="0"/>
  </xdr:oneCellAnchor>
  <xdr:oneCellAnchor>
    <xdr:from>
      <xdr:col>1</xdr:col>
      <xdr:colOff>2514600</xdr:colOff>
      <xdr:row>39</xdr:row>
      <xdr:rowOff>238125</xdr:rowOff>
    </xdr:from>
    <xdr:ext cx="4105275" cy="485775"/>
    <xdr:grpSp>
      <xdr:nvGrpSpPr>
        <xdr:cNvPr id="83" name="Shape 2">
          <a:extLst>
            <a:ext uri="{FF2B5EF4-FFF2-40B4-BE49-F238E27FC236}">
              <a16:creationId xmlns:a16="http://schemas.microsoft.com/office/drawing/2014/main" id="{00000000-0008-0000-0600-000053000000}"/>
            </a:ext>
          </a:extLst>
        </xdr:cNvPr>
        <xdr:cNvGrpSpPr/>
      </xdr:nvGrpSpPr>
      <xdr:grpSpPr>
        <a:xfrm>
          <a:off x="2828925" y="33223200"/>
          <a:ext cx="4105275" cy="485775"/>
          <a:chOff x="3293363" y="3537113"/>
          <a:chExt cx="4105275" cy="485775"/>
        </a:xfrm>
      </xdr:grpSpPr>
      <xdr:grpSp>
        <xdr:nvGrpSpPr>
          <xdr:cNvPr id="84" name="Shape 67">
            <a:extLst>
              <a:ext uri="{FF2B5EF4-FFF2-40B4-BE49-F238E27FC236}">
                <a16:creationId xmlns:a16="http://schemas.microsoft.com/office/drawing/2014/main" id="{00000000-0008-0000-0600-000054000000}"/>
              </a:ext>
            </a:extLst>
          </xdr:cNvPr>
          <xdr:cNvGrpSpPr/>
        </xdr:nvGrpSpPr>
        <xdr:grpSpPr>
          <a:xfrm>
            <a:off x="3293363" y="3537113"/>
            <a:ext cx="4105275" cy="485775"/>
            <a:chOff x="3293363" y="3537113"/>
            <a:chExt cx="4105275" cy="485775"/>
          </a:xfrm>
        </xdr:grpSpPr>
        <xdr:sp macro="" textlink="">
          <xdr:nvSpPr>
            <xdr:cNvPr id="85" name="Shape 4">
              <a:extLst>
                <a:ext uri="{FF2B5EF4-FFF2-40B4-BE49-F238E27FC236}">
                  <a16:creationId xmlns:a16="http://schemas.microsoft.com/office/drawing/2014/main" id="{00000000-0008-0000-0600-000055000000}"/>
                </a:ext>
              </a:extLst>
            </xdr:cNvPr>
            <xdr:cNvSpPr/>
          </xdr:nvSpPr>
          <xdr:spPr>
            <a:xfrm>
              <a:off x="3293363" y="3537113"/>
              <a:ext cx="4105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6" name="Shape 68">
              <a:extLst>
                <a:ext uri="{FF2B5EF4-FFF2-40B4-BE49-F238E27FC236}">
                  <a16:creationId xmlns:a16="http://schemas.microsoft.com/office/drawing/2014/main" id="{00000000-0008-0000-0600-000056000000}"/>
                </a:ext>
              </a:extLst>
            </xdr:cNvPr>
            <xdr:cNvGrpSpPr/>
          </xdr:nvGrpSpPr>
          <xdr:grpSpPr>
            <a:xfrm>
              <a:off x="3293363" y="3537113"/>
              <a:ext cx="4105275" cy="485775"/>
              <a:chOff x="3293363" y="3537113"/>
              <a:chExt cx="4105275" cy="485775"/>
            </a:xfrm>
          </xdr:grpSpPr>
          <xdr:sp macro="" textlink="">
            <xdr:nvSpPr>
              <xdr:cNvPr id="87" name="Shape 69">
                <a:extLst>
                  <a:ext uri="{FF2B5EF4-FFF2-40B4-BE49-F238E27FC236}">
                    <a16:creationId xmlns:a16="http://schemas.microsoft.com/office/drawing/2014/main" id="{00000000-0008-0000-0600-000057000000}"/>
                  </a:ext>
                </a:extLst>
              </xdr:cNvPr>
              <xdr:cNvSpPr/>
            </xdr:nvSpPr>
            <xdr:spPr>
              <a:xfrm>
                <a:off x="3293363" y="3537113"/>
                <a:ext cx="4105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8" name="Shape 70">
                <a:extLst>
                  <a:ext uri="{FF2B5EF4-FFF2-40B4-BE49-F238E27FC236}">
                    <a16:creationId xmlns:a16="http://schemas.microsoft.com/office/drawing/2014/main" id="{00000000-0008-0000-0600-000058000000}"/>
                  </a:ext>
                </a:extLst>
              </xdr:cNvPr>
              <xdr:cNvGrpSpPr/>
            </xdr:nvGrpSpPr>
            <xdr:grpSpPr>
              <a:xfrm>
                <a:off x="3293363" y="3537113"/>
                <a:ext cx="4105275" cy="485775"/>
                <a:chOff x="16954500" y="25025075"/>
                <a:chExt cx="2932042" cy="493642"/>
              </a:xfrm>
            </xdr:grpSpPr>
            <xdr:sp macro="" textlink="">
              <xdr:nvSpPr>
                <xdr:cNvPr id="89" name="Shape 71">
                  <a:extLst>
                    <a:ext uri="{FF2B5EF4-FFF2-40B4-BE49-F238E27FC236}">
                      <a16:creationId xmlns:a16="http://schemas.microsoft.com/office/drawing/2014/main" id="{00000000-0008-0000-0600-000059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0" name="Shape 72">
                  <a:extLst>
                    <a:ext uri="{FF2B5EF4-FFF2-40B4-BE49-F238E27FC236}">
                      <a16:creationId xmlns:a16="http://schemas.microsoft.com/office/drawing/2014/main" id="{00000000-0008-0000-0600-00005A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SCCC</a:t>
                  </a:r>
                  <a:r>
                    <a:rPr lang="en-US" sz="1100" b="0">
                      <a:solidFill>
                        <a:schemeClr val="dk1"/>
                      </a:solidFill>
                      <a:latin typeface="Calibri"/>
                      <a:ea typeface="Calibri"/>
                      <a:cs typeface="Calibri"/>
                      <a:sym typeface="Calibri"/>
                    </a:rPr>
                    <a:t>=</a:t>
                  </a:r>
                  <a:endParaRPr sz="1400"/>
                </a:p>
              </xdr:txBody>
            </xdr:sp>
            <xdr:sp macro="" textlink="">
              <xdr:nvSpPr>
                <xdr:cNvPr id="91" name="Shape 73">
                  <a:extLst>
                    <a:ext uri="{FF2B5EF4-FFF2-40B4-BE49-F238E27FC236}">
                      <a16:creationId xmlns:a16="http://schemas.microsoft.com/office/drawing/2014/main" id="{00000000-0008-0000-0600-00005B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Supervisión de los Convenios con las CAR Ejecutados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Supervisión de los Convenios con las CAR Contratados</a:t>
                  </a:r>
                  <a:endParaRPr sz="1400"/>
                </a:p>
              </xdr:txBody>
            </xdr:sp>
          </xdr:grpSp>
        </xdr:grpSp>
      </xdr:grpSp>
    </xdr:grpSp>
    <xdr:clientData fLocksWithSheet="0"/>
  </xdr:oneCellAnchor>
  <xdr:oneCellAnchor>
    <xdr:from>
      <xdr:col>1</xdr:col>
      <xdr:colOff>2076450</xdr:colOff>
      <xdr:row>40</xdr:row>
      <xdr:rowOff>238125</xdr:rowOff>
    </xdr:from>
    <xdr:ext cx="4981575" cy="485775"/>
    <xdr:grpSp>
      <xdr:nvGrpSpPr>
        <xdr:cNvPr id="92" name="Shape 2">
          <a:extLst>
            <a:ext uri="{FF2B5EF4-FFF2-40B4-BE49-F238E27FC236}">
              <a16:creationId xmlns:a16="http://schemas.microsoft.com/office/drawing/2014/main" id="{00000000-0008-0000-0600-00005C000000}"/>
            </a:ext>
          </a:extLst>
        </xdr:cNvPr>
        <xdr:cNvGrpSpPr/>
      </xdr:nvGrpSpPr>
      <xdr:grpSpPr>
        <a:xfrm>
          <a:off x="2390775" y="34147125"/>
          <a:ext cx="4981575" cy="485775"/>
          <a:chOff x="2855213" y="3537113"/>
          <a:chExt cx="4981575" cy="485775"/>
        </a:xfrm>
      </xdr:grpSpPr>
      <xdr:grpSp>
        <xdr:nvGrpSpPr>
          <xdr:cNvPr id="93" name="Shape 74">
            <a:extLst>
              <a:ext uri="{FF2B5EF4-FFF2-40B4-BE49-F238E27FC236}">
                <a16:creationId xmlns:a16="http://schemas.microsoft.com/office/drawing/2014/main" id="{00000000-0008-0000-0600-00005D000000}"/>
              </a:ext>
            </a:extLst>
          </xdr:cNvPr>
          <xdr:cNvGrpSpPr/>
        </xdr:nvGrpSpPr>
        <xdr:grpSpPr>
          <a:xfrm>
            <a:off x="2855213" y="3537113"/>
            <a:ext cx="4981575" cy="485775"/>
            <a:chOff x="2855213" y="3537113"/>
            <a:chExt cx="4981575" cy="485775"/>
          </a:xfrm>
        </xdr:grpSpPr>
        <xdr:sp macro="" textlink="">
          <xdr:nvSpPr>
            <xdr:cNvPr id="94" name="Shape 4">
              <a:extLst>
                <a:ext uri="{FF2B5EF4-FFF2-40B4-BE49-F238E27FC236}">
                  <a16:creationId xmlns:a16="http://schemas.microsoft.com/office/drawing/2014/main" id="{00000000-0008-0000-0600-00005E000000}"/>
                </a:ext>
              </a:extLst>
            </xdr:cNvPr>
            <xdr:cNvSpPr/>
          </xdr:nvSpPr>
          <xdr:spPr>
            <a:xfrm>
              <a:off x="2855213" y="3537113"/>
              <a:ext cx="49815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5" name="Shape 75">
              <a:extLst>
                <a:ext uri="{FF2B5EF4-FFF2-40B4-BE49-F238E27FC236}">
                  <a16:creationId xmlns:a16="http://schemas.microsoft.com/office/drawing/2014/main" id="{00000000-0008-0000-0600-00005F000000}"/>
                </a:ext>
              </a:extLst>
            </xdr:cNvPr>
            <xdr:cNvGrpSpPr/>
          </xdr:nvGrpSpPr>
          <xdr:grpSpPr>
            <a:xfrm>
              <a:off x="2855213" y="3537113"/>
              <a:ext cx="4981575" cy="485775"/>
              <a:chOff x="2855213" y="3537113"/>
              <a:chExt cx="4981575" cy="485775"/>
            </a:xfrm>
          </xdr:grpSpPr>
          <xdr:sp macro="" textlink="">
            <xdr:nvSpPr>
              <xdr:cNvPr id="96" name="Shape 76">
                <a:extLst>
                  <a:ext uri="{FF2B5EF4-FFF2-40B4-BE49-F238E27FC236}">
                    <a16:creationId xmlns:a16="http://schemas.microsoft.com/office/drawing/2014/main" id="{00000000-0008-0000-0600-000060000000}"/>
                  </a:ext>
                </a:extLst>
              </xdr:cNvPr>
              <xdr:cNvSpPr/>
            </xdr:nvSpPr>
            <xdr:spPr>
              <a:xfrm>
                <a:off x="2855213" y="3537113"/>
                <a:ext cx="49815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7" name="Shape 77">
                <a:extLst>
                  <a:ext uri="{FF2B5EF4-FFF2-40B4-BE49-F238E27FC236}">
                    <a16:creationId xmlns:a16="http://schemas.microsoft.com/office/drawing/2014/main" id="{00000000-0008-0000-0600-000061000000}"/>
                  </a:ext>
                </a:extLst>
              </xdr:cNvPr>
              <xdr:cNvGrpSpPr/>
            </xdr:nvGrpSpPr>
            <xdr:grpSpPr>
              <a:xfrm>
                <a:off x="2855213" y="3537113"/>
                <a:ext cx="4981575" cy="485775"/>
                <a:chOff x="16954500" y="25025075"/>
                <a:chExt cx="2932042" cy="493642"/>
              </a:xfrm>
            </xdr:grpSpPr>
            <xdr:sp macro="" textlink="">
              <xdr:nvSpPr>
                <xdr:cNvPr id="98" name="Shape 78">
                  <a:extLst>
                    <a:ext uri="{FF2B5EF4-FFF2-40B4-BE49-F238E27FC236}">
                      <a16:creationId xmlns:a16="http://schemas.microsoft.com/office/drawing/2014/main" id="{00000000-0008-0000-0600-000062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9" name="Shape 79">
                  <a:extLst>
                    <a:ext uri="{FF2B5EF4-FFF2-40B4-BE49-F238E27FC236}">
                      <a16:creationId xmlns:a16="http://schemas.microsoft.com/office/drawing/2014/main" id="{00000000-0008-0000-0600-000063000000}"/>
                    </a:ext>
                  </a:extLst>
                </xdr:cNvPr>
                <xdr:cNvSpPr txBox="1"/>
              </xdr:nvSpPr>
              <xdr:spPr>
                <a:xfrm>
                  <a:off x="16954500" y="25154284"/>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CSP</a:t>
                  </a:r>
                  <a:r>
                    <a:rPr lang="en-US" sz="1100" b="0">
                      <a:solidFill>
                        <a:schemeClr val="dk1"/>
                      </a:solidFill>
                      <a:latin typeface="Calibri"/>
                      <a:ea typeface="Calibri"/>
                      <a:cs typeface="Calibri"/>
                      <a:sym typeface="Calibri"/>
                    </a:rPr>
                    <a:t>=</a:t>
                  </a:r>
                  <a:endParaRPr sz="1400"/>
                </a:p>
              </xdr:txBody>
            </xdr:sp>
            <xdr:sp macro="" textlink="">
              <xdr:nvSpPr>
                <xdr:cNvPr id="100" name="Shape 80">
                  <a:extLst>
                    <a:ext uri="{FF2B5EF4-FFF2-40B4-BE49-F238E27FC236}">
                      <a16:creationId xmlns:a16="http://schemas.microsoft.com/office/drawing/2014/main" id="{00000000-0008-0000-0600-000064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Contrato para la coordinación POMCAS, Ejecutados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avance de Contrato para la coordinación POMCAS, suscrito</a:t>
                  </a:r>
                  <a:endParaRPr sz="1400"/>
                </a:p>
              </xdr:txBody>
            </xdr:sp>
          </xdr:grpSp>
        </xdr:grpSp>
      </xdr:grpSp>
    </xdr:grpSp>
    <xdr:clientData fLocksWithSheet="0"/>
  </xdr:oneCellAnchor>
  <xdr:oneCellAnchor>
    <xdr:from>
      <xdr:col>1</xdr:col>
      <xdr:colOff>1552575</xdr:colOff>
      <xdr:row>41</xdr:row>
      <xdr:rowOff>200025</xdr:rowOff>
    </xdr:from>
    <xdr:ext cx="6076950" cy="485775"/>
    <xdr:grpSp>
      <xdr:nvGrpSpPr>
        <xdr:cNvPr id="101" name="Shape 2">
          <a:extLst>
            <a:ext uri="{FF2B5EF4-FFF2-40B4-BE49-F238E27FC236}">
              <a16:creationId xmlns:a16="http://schemas.microsoft.com/office/drawing/2014/main" id="{00000000-0008-0000-0600-000065000000}"/>
            </a:ext>
          </a:extLst>
        </xdr:cNvPr>
        <xdr:cNvGrpSpPr/>
      </xdr:nvGrpSpPr>
      <xdr:grpSpPr>
        <a:xfrm>
          <a:off x="1866900" y="35032950"/>
          <a:ext cx="6076950" cy="485775"/>
          <a:chOff x="2307525" y="3537113"/>
          <a:chExt cx="6076950" cy="485775"/>
        </a:xfrm>
      </xdr:grpSpPr>
      <xdr:grpSp>
        <xdr:nvGrpSpPr>
          <xdr:cNvPr id="102" name="Shape 81">
            <a:extLst>
              <a:ext uri="{FF2B5EF4-FFF2-40B4-BE49-F238E27FC236}">
                <a16:creationId xmlns:a16="http://schemas.microsoft.com/office/drawing/2014/main" id="{00000000-0008-0000-0600-000066000000}"/>
              </a:ext>
            </a:extLst>
          </xdr:cNvPr>
          <xdr:cNvGrpSpPr/>
        </xdr:nvGrpSpPr>
        <xdr:grpSpPr>
          <a:xfrm>
            <a:off x="2307525" y="3537113"/>
            <a:ext cx="6076950" cy="485775"/>
            <a:chOff x="2307525" y="3537113"/>
            <a:chExt cx="6076950" cy="485775"/>
          </a:xfrm>
        </xdr:grpSpPr>
        <xdr:sp macro="" textlink="">
          <xdr:nvSpPr>
            <xdr:cNvPr id="103" name="Shape 4">
              <a:extLst>
                <a:ext uri="{FF2B5EF4-FFF2-40B4-BE49-F238E27FC236}">
                  <a16:creationId xmlns:a16="http://schemas.microsoft.com/office/drawing/2014/main" id="{00000000-0008-0000-0600-000067000000}"/>
                </a:ext>
              </a:extLst>
            </xdr:cNvPr>
            <xdr:cNvSpPr/>
          </xdr:nvSpPr>
          <xdr:spPr>
            <a:xfrm>
              <a:off x="2307525" y="3537113"/>
              <a:ext cx="6076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4" name="Shape 82">
              <a:extLst>
                <a:ext uri="{FF2B5EF4-FFF2-40B4-BE49-F238E27FC236}">
                  <a16:creationId xmlns:a16="http://schemas.microsoft.com/office/drawing/2014/main" id="{00000000-0008-0000-0600-000068000000}"/>
                </a:ext>
              </a:extLst>
            </xdr:cNvPr>
            <xdr:cNvGrpSpPr/>
          </xdr:nvGrpSpPr>
          <xdr:grpSpPr>
            <a:xfrm>
              <a:off x="2307525" y="3537113"/>
              <a:ext cx="6076950" cy="485775"/>
              <a:chOff x="2307525" y="3537113"/>
              <a:chExt cx="6076950" cy="485775"/>
            </a:xfrm>
          </xdr:grpSpPr>
          <xdr:sp macro="" textlink="">
            <xdr:nvSpPr>
              <xdr:cNvPr id="105" name="Shape 83">
                <a:extLst>
                  <a:ext uri="{FF2B5EF4-FFF2-40B4-BE49-F238E27FC236}">
                    <a16:creationId xmlns:a16="http://schemas.microsoft.com/office/drawing/2014/main" id="{00000000-0008-0000-0600-000069000000}"/>
                  </a:ext>
                </a:extLst>
              </xdr:cNvPr>
              <xdr:cNvSpPr/>
            </xdr:nvSpPr>
            <xdr:spPr>
              <a:xfrm>
                <a:off x="2307525" y="3537113"/>
                <a:ext cx="6076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6" name="Shape 84">
                <a:extLst>
                  <a:ext uri="{FF2B5EF4-FFF2-40B4-BE49-F238E27FC236}">
                    <a16:creationId xmlns:a16="http://schemas.microsoft.com/office/drawing/2014/main" id="{00000000-0008-0000-0600-00006A000000}"/>
                  </a:ext>
                </a:extLst>
              </xdr:cNvPr>
              <xdr:cNvGrpSpPr/>
            </xdr:nvGrpSpPr>
            <xdr:grpSpPr>
              <a:xfrm>
                <a:off x="2307525" y="3537113"/>
                <a:ext cx="6076950" cy="485775"/>
                <a:chOff x="16954500" y="25025075"/>
                <a:chExt cx="2932042" cy="493642"/>
              </a:xfrm>
            </xdr:grpSpPr>
            <xdr:sp macro="" textlink="">
              <xdr:nvSpPr>
                <xdr:cNvPr id="107" name="Shape 85">
                  <a:extLst>
                    <a:ext uri="{FF2B5EF4-FFF2-40B4-BE49-F238E27FC236}">
                      <a16:creationId xmlns:a16="http://schemas.microsoft.com/office/drawing/2014/main" id="{00000000-0008-0000-0600-00006B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8" name="Shape 86">
                  <a:extLst>
                    <a:ext uri="{FF2B5EF4-FFF2-40B4-BE49-F238E27FC236}">
                      <a16:creationId xmlns:a16="http://schemas.microsoft.com/office/drawing/2014/main" id="{00000000-0008-0000-0600-00006C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MARS</a:t>
                  </a:r>
                  <a:r>
                    <a:rPr lang="en-US" sz="1100" b="0">
                      <a:solidFill>
                        <a:schemeClr val="dk1"/>
                      </a:solidFill>
                      <a:latin typeface="Calibri"/>
                      <a:ea typeface="Calibri"/>
                      <a:cs typeface="Calibri"/>
                      <a:sym typeface="Calibri"/>
                    </a:rPr>
                    <a:t>=</a:t>
                  </a:r>
                  <a:endParaRPr sz="1400"/>
                </a:p>
              </xdr:txBody>
            </xdr:sp>
            <xdr:sp macro="" textlink="">
              <xdr:nvSpPr>
                <xdr:cNvPr id="109" name="Shape 87">
                  <a:extLst>
                    <a:ext uri="{FF2B5EF4-FFF2-40B4-BE49-F238E27FC236}">
                      <a16:creationId xmlns:a16="http://schemas.microsoft.com/office/drawing/2014/main" id="{00000000-0008-0000-0600-00006D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(Mapas de amenaza y riesgo socializados-Mapas de amenaza y riesgo por socializar)</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Mapas de amenaza y  Riesgo, socializados</a:t>
                  </a:r>
                  <a:endParaRPr sz="1400"/>
                </a:p>
              </xdr:txBody>
            </xdr:sp>
          </xdr:grpSp>
        </xdr:grpSp>
      </xdr:grpSp>
    </xdr:grpSp>
    <xdr:clientData fLocksWithSheet="0"/>
  </xdr:oneCellAnchor>
  <xdr:oneCellAnchor>
    <xdr:from>
      <xdr:col>1</xdr:col>
      <xdr:colOff>2200275</xdr:colOff>
      <xdr:row>42</xdr:row>
      <xdr:rowOff>238125</xdr:rowOff>
    </xdr:from>
    <xdr:ext cx="4781550" cy="485775"/>
    <xdr:grpSp>
      <xdr:nvGrpSpPr>
        <xdr:cNvPr id="110" name="Shape 2">
          <a:extLst>
            <a:ext uri="{FF2B5EF4-FFF2-40B4-BE49-F238E27FC236}">
              <a16:creationId xmlns:a16="http://schemas.microsoft.com/office/drawing/2014/main" id="{00000000-0008-0000-0600-00006E000000}"/>
            </a:ext>
          </a:extLst>
        </xdr:cNvPr>
        <xdr:cNvGrpSpPr/>
      </xdr:nvGrpSpPr>
      <xdr:grpSpPr>
        <a:xfrm>
          <a:off x="2514600" y="35994975"/>
          <a:ext cx="4781550" cy="485775"/>
          <a:chOff x="2955225" y="3537113"/>
          <a:chExt cx="4781550" cy="485775"/>
        </a:xfrm>
      </xdr:grpSpPr>
      <xdr:grpSp>
        <xdr:nvGrpSpPr>
          <xdr:cNvPr id="111" name="Shape 88">
            <a:extLst>
              <a:ext uri="{FF2B5EF4-FFF2-40B4-BE49-F238E27FC236}">
                <a16:creationId xmlns:a16="http://schemas.microsoft.com/office/drawing/2014/main" id="{00000000-0008-0000-0600-00006F000000}"/>
              </a:ext>
            </a:extLst>
          </xdr:cNvPr>
          <xdr:cNvGrpSpPr/>
        </xdr:nvGrpSpPr>
        <xdr:grpSpPr>
          <a:xfrm>
            <a:off x="2955225" y="3537113"/>
            <a:ext cx="4781550" cy="485775"/>
            <a:chOff x="2955225" y="3537113"/>
            <a:chExt cx="4781550" cy="485775"/>
          </a:xfrm>
        </xdr:grpSpPr>
        <xdr:sp macro="" textlink="">
          <xdr:nvSpPr>
            <xdr:cNvPr id="112" name="Shape 4">
              <a:extLst>
                <a:ext uri="{FF2B5EF4-FFF2-40B4-BE49-F238E27FC236}">
                  <a16:creationId xmlns:a16="http://schemas.microsoft.com/office/drawing/2014/main" id="{00000000-0008-0000-0600-000070000000}"/>
                </a:ext>
              </a:extLst>
            </xdr:cNvPr>
            <xdr:cNvSpPr/>
          </xdr:nvSpPr>
          <xdr:spPr>
            <a:xfrm>
              <a:off x="2955225" y="3537113"/>
              <a:ext cx="47815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3" name="Shape 89">
              <a:extLst>
                <a:ext uri="{FF2B5EF4-FFF2-40B4-BE49-F238E27FC236}">
                  <a16:creationId xmlns:a16="http://schemas.microsoft.com/office/drawing/2014/main" id="{00000000-0008-0000-0600-000071000000}"/>
                </a:ext>
              </a:extLst>
            </xdr:cNvPr>
            <xdr:cNvGrpSpPr/>
          </xdr:nvGrpSpPr>
          <xdr:grpSpPr>
            <a:xfrm>
              <a:off x="2955225" y="3537113"/>
              <a:ext cx="4781550" cy="485775"/>
              <a:chOff x="2955225" y="3537113"/>
              <a:chExt cx="4781550" cy="485775"/>
            </a:xfrm>
          </xdr:grpSpPr>
          <xdr:sp macro="" textlink="">
            <xdr:nvSpPr>
              <xdr:cNvPr id="114" name="Shape 90">
                <a:extLst>
                  <a:ext uri="{FF2B5EF4-FFF2-40B4-BE49-F238E27FC236}">
                    <a16:creationId xmlns:a16="http://schemas.microsoft.com/office/drawing/2014/main" id="{00000000-0008-0000-0600-000072000000}"/>
                  </a:ext>
                </a:extLst>
              </xdr:cNvPr>
              <xdr:cNvSpPr/>
            </xdr:nvSpPr>
            <xdr:spPr>
              <a:xfrm>
                <a:off x="2955225" y="3537113"/>
                <a:ext cx="47815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5" name="Shape 91">
                <a:extLst>
                  <a:ext uri="{FF2B5EF4-FFF2-40B4-BE49-F238E27FC236}">
                    <a16:creationId xmlns:a16="http://schemas.microsoft.com/office/drawing/2014/main" id="{00000000-0008-0000-0600-000073000000}"/>
                  </a:ext>
                </a:extLst>
              </xdr:cNvPr>
              <xdr:cNvGrpSpPr/>
            </xdr:nvGrpSpPr>
            <xdr:grpSpPr>
              <a:xfrm>
                <a:off x="2955225" y="3537113"/>
                <a:ext cx="4781550" cy="485775"/>
                <a:chOff x="16954500" y="25025075"/>
                <a:chExt cx="2932042" cy="493642"/>
              </a:xfrm>
            </xdr:grpSpPr>
            <xdr:sp macro="" textlink="">
              <xdr:nvSpPr>
                <xdr:cNvPr id="116" name="Shape 92">
                  <a:extLst>
                    <a:ext uri="{FF2B5EF4-FFF2-40B4-BE49-F238E27FC236}">
                      <a16:creationId xmlns:a16="http://schemas.microsoft.com/office/drawing/2014/main" id="{00000000-0008-0000-0600-000074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7" name="Shape 93">
                  <a:extLst>
                    <a:ext uri="{FF2B5EF4-FFF2-40B4-BE49-F238E27FC236}">
                      <a16:creationId xmlns:a16="http://schemas.microsoft.com/office/drawing/2014/main" id="{00000000-0008-0000-0600-000075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FPE</a:t>
                  </a:r>
                  <a:r>
                    <a:rPr lang="en-US" sz="1100" b="0">
                      <a:solidFill>
                        <a:schemeClr val="dk1"/>
                      </a:solidFill>
                      <a:latin typeface="Calibri"/>
                      <a:ea typeface="Calibri"/>
                      <a:cs typeface="Calibri"/>
                      <a:sym typeface="Calibri"/>
                    </a:rPr>
                    <a:t>=</a:t>
                  </a:r>
                  <a:endParaRPr sz="1400"/>
                </a:p>
              </xdr:txBody>
            </xdr:sp>
            <xdr:sp macro="" textlink="">
              <xdr:nvSpPr>
                <xdr:cNvPr id="118" name="Shape 94">
                  <a:extLst>
                    <a:ext uri="{FF2B5EF4-FFF2-40B4-BE49-F238E27FC236}">
                      <a16:creationId xmlns:a16="http://schemas.microsoft.com/office/drawing/2014/main" id="{00000000-0008-0000-0600-000076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Formulación y/o actualización de POMCAS, entregados____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Formulación y/o actualización de POMCAS, Planeados</a:t>
                  </a:r>
                  <a:endParaRPr sz="1400"/>
                </a:p>
              </xdr:txBody>
            </xdr:sp>
          </xdr:grpSp>
        </xdr:grpSp>
      </xdr:grpSp>
    </xdr:grpSp>
    <xdr:clientData fLocksWithSheet="0"/>
  </xdr:oneCellAnchor>
  <xdr:oneCellAnchor>
    <xdr:from>
      <xdr:col>1</xdr:col>
      <xdr:colOff>2162175</xdr:colOff>
      <xdr:row>43</xdr:row>
      <xdr:rowOff>190500</xdr:rowOff>
    </xdr:from>
    <xdr:ext cx="4867275" cy="485775"/>
    <xdr:grpSp>
      <xdr:nvGrpSpPr>
        <xdr:cNvPr id="119" name="Shape 2">
          <a:extLst>
            <a:ext uri="{FF2B5EF4-FFF2-40B4-BE49-F238E27FC236}">
              <a16:creationId xmlns:a16="http://schemas.microsoft.com/office/drawing/2014/main" id="{00000000-0008-0000-0600-000077000000}"/>
            </a:ext>
          </a:extLst>
        </xdr:cNvPr>
        <xdr:cNvGrpSpPr/>
      </xdr:nvGrpSpPr>
      <xdr:grpSpPr>
        <a:xfrm>
          <a:off x="2476500" y="36871275"/>
          <a:ext cx="4867275" cy="485775"/>
          <a:chOff x="2912363" y="3537113"/>
          <a:chExt cx="4867275" cy="485775"/>
        </a:xfrm>
      </xdr:grpSpPr>
      <xdr:grpSp>
        <xdr:nvGrpSpPr>
          <xdr:cNvPr id="120" name="Shape 95">
            <a:extLst>
              <a:ext uri="{FF2B5EF4-FFF2-40B4-BE49-F238E27FC236}">
                <a16:creationId xmlns:a16="http://schemas.microsoft.com/office/drawing/2014/main" id="{00000000-0008-0000-0600-000078000000}"/>
              </a:ext>
            </a:extLst>
          </xdr:cNvPr>
          <xdr:cNvGrpSpPr/>
        </xdr:nvGrpSpPr>
        <xdr:grpSpPr>
          <a:xfrm>
            <a:off x="2912363" y="3537113"/>
            <a:ext cx="4867275" cy="485775"/>
            <a:chOff x="2912363" y="3537113"/>
            <a:chExt cx="4867275" cy="485775"/>
          </a:xfrm>
        </xdr:grpSpPr>
        <xdr:sp macro="" textlink="">
          <xdr:nvSpPr>
            <xdr:cNvPr id="121" name="Shape 4">
              <a:extLst>
                <a:ext uri="{FF2B5EF4-FFF2-40B4-BE49-F238E27FC236}">
                  <a16:creationId xmlns:a16="http://schemas.microsoft.com/office/drawing/2014/main" id="{00000000-0008-0000-0600-000079000000}"/>
                </a:ext>
              </a:extLst>
            </xdr:cNvPr>
            <xdr:cNvSpPr/>
          </xdr:nvSpPr>
          <xdr:spPr>
            <a:xfrm>
              <a:off x="2912363" y="3537113"/>
              <a:ext cx="4867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2" name="Shape 96">
              <a:extLst>
                <a:ext uri="{FF2B5EF4-FFF2-40B4-BE49-F238E27FC236}">
                  <a16:creationId xmlns:a16="http://schemas.microsoft.com/office/drawing/2014/main" id="{00000000-0008-0000-0600-00007A000000}"/>
                </a:ext>
              </a:extLst>
            </xdr:cNvPr>
            <xdr:cNvGrpSpPr/>
          </xdr:nvGrpSpPr>
          <xdr:grpSpPr>
            <a:xfrm>
              <a:off x="2912363" y="3537113"/>
              <a:ext cx="4867275" cy="485775"/>
              <a:chOff x="2912363" y="3537113"/>
              <a:chExt cx="4867275" cy="485775"/>
            </a:xfrm>
          </xdr:grpSpPr>
          <xdr:sp macro="" textlink="">
            <xdr:nvSpPr>
              <xdr:cNvPr id="123" name="Shape 97">
                <a:extLst>
                  <a:ext uri="{FF2B5EF4-FFF2-40B4-BE49-F238E27FC236}">
                    <a16:creationId xmlns:a16="http://schemas.microsoft.com/office/drawing/2014/main" id="{00000000-0008-0000-0600-00007B000000}"/>
                  </a:ext>
                </a:extLst>
              </xdr:cNvPr>
              <xdr:cNvSpPr/>
            </xdr:nvSpPr>
            <xdr:spPr>
              <a:xfrm>
                <a:off x="2912363" y="3537113"/>
                <a:ext cx="4867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4" name="Shape 98">
                <a:extLst>
                  <a:ext uri="{FF2B5EF4-FFF2-40B4-BE49-F238E27FC236}">
                    <a16:creationId xmlns:a16="http://schemas.microsoft.com/office/drawing/2014/main" id="{00000000-0008-0000-0600-00007C000000}"/>
                  </a:ext>
                </a:extLst>
              </xdr:cNvPr>
              <xdr:cNvGrpSpPr/>
            </xdr:nvGrpSpPr>
            <xdr:grpSpPr>
              <a:xfrm>
                <a:off x="2912363" y="3537113"/>
                <a:ext cx="4867275" cy="485775"/>
                <a:chOff x="16954500" y="25025075"/>
                <a:chExt cx="2932042" cy="493642"/>
              </a:xfrm>
            </xdr:grpSpPr>
            <xdr:sp macro="" textlink="">
              <xdr:nvSpPr>
                <xdr:cNvPr id="125" name="Shape 99">
                  <a:extLst>
                    <a:ext uri="{FF2B5EF4-FFF2-40B4-BE49-F238E27FC236}">
                      <a16:creationId xmlns:a16="http://schemas.microsoft.com/office/drawing/2014/main" id="{00000000-0008-0000-0600-00007D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6" name="Shape 100">
                  <a:extLst>
                    <a:ext uri="{FF2B5EF4-FFF2-40B4-BE49-F238E27FC236}">
                      <a16:creationId xmlns:a16="http://schemas.microsoft.com/office/drawing/2014/main" id="{00000000-0008-0000-0600-00007E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FPRS</a:t>
                  </a:r>
                  <a:r>
                    <a:rPr lang="en-US" sz="1100" b="0">
                      <a:solidFill>
                        <a:schemeClr val="dk1"/>
                      </a:solidFill>
                      <a:latin typeface="Calibri"/>
                      <a:ea typeface="Calibri"/>
                      <a:cs typeface="Calibri"/>
                      <a:sym typeface="Calibri"/>
                    </a:rPr>
                    <a:t>=</a:t>
                  </a:r>
                  <a:endParaRPr sz="1400"/>
                </a:p>
              </xdr:txBody>
            </xdr:sp>
            <xdr:sp macro="" textlink="">
              <xdr:nvSpPr>
                <xdr:cNvPr id="127" name="Shape 101">
                  <a:extLst>
                    <a:ext uri="{FF2B5EF4-FFF2-40B4-BE49-F238E27FC236}">
                      <a16:creationId xmlns:a16="http://schemas.microsoft.com/office/drawing/2014/main" id="{00000000-0008-0000-0600-00007F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Formulación y/o actualización de POMCAS,  Entregados_____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Formulación y/o actualización de POMCAS, Recibidos a satisfacción</a:t>
                  </a:r>
                  <a:endParaRPr sz="1400"/>
                </a:p>
              </xdr:txBody>
            </xdr:sp>
          </xdr:grpSp>
        </xdr:grpSp>
      </xdr:grpSp>
    </xdr:grpSp>
    <xdr:clientData fLocksWithSheet="0"/>
  </xdr:oneCellAnchor>
  <xdr:oneCellAnchor>
    <xdr:from>
      <xdr:col>1</xdr:col>
      <xdr:colOff>1800225</xdr:colOff>
      <xdr:row>44</xdr:row>
      <xdr:rowOff>219075</xdr:rowOff>
    </xdr:from>
    <xdr:ext cx="5591175" cy="485775"/>
    <xdr:grpSp>
      <xdr:nvGrpSpPr>
        <xdr:cNvPr id="128" name="Shape 2">
          <a:extLst>
            <a:ext uri="{FF2B5EF4-FFF2-40B4-BE49-F238E27FC236}">
              <a16:creationId xmlns:a16="http://schemas.microsoft.com/office/drawing/2014/main" id="{00000000-0008-0000-0600-000080000000}"/>
            </a:ext>
          </a:extLst>
        </xdr:cNvPr>
        <xdr:cNvGrpSpPr/>
      </xdr:nvGrpSpPr>
      <xdr:grpSpPr>
        <a:xfrm>
          <a:off x="2114550" y="37823775"/>
          <a:ext cx="5591175" cy="485775"/>
          <a:chOff x="2550413" y="3537113"/>
          <a:chExt cx="5591175" cy="485775"/>
        </a:xfrm>
      </xdr:grpSpPr>
      <xdr:grpSp>
        <xdr:nvGrpSpPr>
          <xdr:cNvPr id="129" name="Shape 102">
            <a:extLst>
              <a:ext uri="{FF2B5EF4-FFF2-40B4-BE49-F238E27FC236}">
                <a16:creationId xmlns:a16="http://schemas.microsoft.com/office/drawing/2014/main" id="{00000000-0008-0000-0600-000081000000}"/>
              </a:ext>
            </a:extLst>
          </xdr:cNvPr>
          <xdr:cNvGrpSpPr/>
        </xdr:nvGrpSpPr>
        <xdr:grpSpPr>
          <a:xfrm>
            <a:off x="2550413" y="3537113"/>
            <a:ext cx="5591175" cy="485775"/>
            <a:chOff x="2550413" y="3537113"/>
            <a:chExt cx="5591175" cy="485775"/>
          </a:xfrm>
        </xdr:grpSpPr>
        <xdr:sp macro="" textlink="">
          <xdr:nvSpPr>
            <xdr:cNvPr id="130" name="Shape 4">
              <a:extLst>
                <a:ext uri="{FF2B5EF4-FFF2-40B4-BE49-F238E27FC236}">
                  <a16:creationId xmlns:a16="http://schemas.microsoft.com/office/drawing/2014/main" id="{00000000-0008-0000-0600-000082000000}"/>
                </a:ext>
              </a:extLst>
            </xdr:cNvPr>
            <xdr:cNvSpPr/>
          </xdr:nvSpPr>
          <xdr:spPr>
            <a:xfrm>
              <a:off x="2550413" y="3537113"/>
              <a:ext cx="5591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1" name="Shape 103">
              <a:extLst>
                <a:ext uri="{FF2B5EF4-FFF2-40B4-BE49-F238E27FC236}">
                  <a16:creationId xmlns:a16="http://schemas.microsoft.com/office/drawing/2014/main" id="{00000000-0008-0000-0600-000083000000}"/>
                </a:ext>
              </a:extLst>
            </xdr:cNvPr>
            <xdr:cNvGrpSpPr/>
          </xdr:nvGrpSpPr>
          <xdr:grpSpPr>
            <a:xfrm>
              <a:off x="2550413" y="3537113"/>
              <a:ext cx="5591175" cy="485775"/>
              <a:chOff x="2550413" y="3537113"/>
              <a:chExt cx="5591175" cy="485775"/>
            </a:xfrm>
          </xdr:grpSpPr>
          <xdr:sp macro="" textlink="">
            <xdr:nvSpPr>
              <xdr:cNvPr id="132" name="Shape 104">
                <a:extLst>
                  <a:ext uri="{FF2B5EF4-FFF2-40B4-BE49-F238E27FC236}">
                    <a16:creationId xmlns:a16="http://schemas.microsoft.com/office/drawing/2014/main" id="{00000000-0008-0000-0600-000084000000}"/>
                  </a:ext>
                </a:extLst>
              </xdr:cNvPr>
              <xdr:cNvSpPr/>
            </xdr:nvSpPr>
            <xdr:spPr>
              <a:xfrm>
                <a:off x="2550413" y="3537113"/>
                <a:ext cx="5591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3" name="Shape 105">
                <a:extLst>
                  <a:ext uri="{FF2B5EF4-FFF2-40B4-BE49-F238E27FC236}">
                    <a16:creationId xmlns:a16="http://schemas.microsoft.com/office/drawing/2014/main" id="{00000000-0008-0000-0600-000085000000}"/>
                  </a:ext>
                </a:extLst>
              </xdr:cNvPr>
              <xdr:cNvGrpSpPr/>
            </xdr:nvGrpSpPr>
            <xdr:grpSpPr>
              <a:xfrm>
                <a:off x="2550413" y="3537113"/>
                <a:ext cx="5591175" cy="485775"/>
                <a:chOff x="16954500" y="25025075"/>
                <a:chExt cx="2932042" cy="493642"/>
              </a:xfrm>
            </xdr:grpSpPr>
            <xdr:sp macro="" textlink="">
              <xdr:nvSpPr>
                <xdr:cNvPr id="134" name="Shape 106">
                  <a:extLst>
                    <a:ext uri="{FF2B5EF4-FFF2-40B4-BE49-F238E27FC236}">
                      <a16:creationId xmlns:a16="http://schemas.microsoft.com/office/drawing/2014/main" id="{00000000-0008-0000-0600-000086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5" name="Shape 107">
                  <a:extLst>
                    <a:ext uri="{FF2B5EF4-FFF2-40B4-BE49-F238E27FC236}">
                      <a16:creationId xmlns:a16="http://schemas.microsoft.com/office/drawing/2014/main" id="{00000000-0008-0000-0600-000087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DAPOTE</a:t>
                  </a:r>
                  <a:r>
                    <a:rPr lang="en-US" sz="1100" b="0">
                      <a:solidFill>
                        <a:schemeClr val="dk1"/>
                      </a:solidFill>
                      <a:latin typeface="Calibri"/>
                      <a:ea typeface="Calibri"/>
                      <a:cs typeface="Calibri"/>
                      <a:sym typeface="Calibri"/>
                    </a:rPr>
                    <a:t>=</a:t>
                  </a:r>
                  <a:endParaRPr sz="1400"/>
                </a:p>
              </xdr:txBody>
            </xdr:sp>
            <xdr:sp macro="" textlink="">
              <xdr:nvSpPr>
                <xdr:cNvPr id="136" name="Shape 108">
                  <a:extLst>
                    <a:ext uri="{FF2B5EF4-FFF2-40B4-BE49-F238E27FC236}">
                      <a16:creationId xmlns:a16="http://schemas.microsoft.com/office/drawing/2014/main" id="{00000000-0008-0000-0600-000088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 ∑ </a:t>
                  </a:r>
                  <a:r>
                    <a:rPr lang="en-US" sz="1100" u="sng">
                      <a:solidFill>
                        <a:schemeClr val="dk1"/>
                      </a:solidFill>
                      <a:latin typeface="Calibri"/>
                      <a:ea typeface="Calibri"/>
                      <a:cs typeface="Calibri"/>
                      <a:sym typeface="Calibri"/>
                    </a:rPr>
                    <a:t>Documentos para actualización de POT de municipios, entregados____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Documentos para actualización de POT de municipios, Planeados</a:t>
                  </a:r>
                  <a:endParaRPr sz="1400"/>
                </a:p>
              </xdr:txBody>
            </xdr:sp>
          </xdr:grpSp>
        </xdr:grpSp>
      </xdr:grpSp>
    </xdr:grpSp>
    <xdr:clientData fLocksWithSheet="0"/>
  </xdr:oneCellAnchor>
  <xdr:oneCellAnchor>
    <xdr:from>
      <xdr:col>1</xdr:col>
      <xdr:colOff>1276350</xdr:colOff>
      <xdr:row>45</xdr:row>
      <xdr:rowOff>180975</xdr:rowOff>
    </xdr:from>
    <xdr:ext cx="6638925" cy="485775"/>
    <xdr:grpSp>
      <xdr:nvGrpSpPr>
        <xdr:cNvPr id="137" name="Shape 2">
          <a:extLst>
            <a:ext uri="{FF2B5EF4-FFF2-40B4-BE49-F238E27FC236}">
              <a16:creationId xmlns:a16="http://schemas.microsoft.com/office/drawing/2014/main" id="{00000000-0008-0000-0600-000089000000}"/>
            </a:ext>
          </a:extLst>
        </xdr:cNvPr>
        <xdr:cNvGrpSpPr/>
      </xdr:nvGrpSpPr>
      <xdr:grpSpPr>
        <a:xfrm>
          <a:off x="1590675" y="38709600"/>
          <a:ext cx="6638925" cy="485775"/>
          <a:chOff x="2026538" y="3537113"/>
          <a:chExt cx="6638925" cy="485775"/>
        </a:xfrm>
      </xdr:grpSpPr>
      <xdr:grpSp>
        <xdr:nvGrpSpPr>
          <xdr:cNvPr id="138" name="Shape 109">
            <a:extLst>
              <a:ext uri="{FF2B5EF4-FFF2-40B4-BE49-F238E27FC236}">
                <a16:creationId xmlns:a16="http://schemas.microsoft.com/office/drawing/2014/main" id="{00000000-0008-0000-0600-00008A000000}"/>
              </a:ext>
            </a:extLst>
          </xdr:cNvPr>
          <xdr:cNvGrpSpPr/>
        </xdr:nvGrpSpPr>
        <xdr:grpSpPr>
          <a:xfrm>
            <a:off x="2026538" y="3537113"/>
            <a:ext cx="6638925" cy="485775"/>
            <a:chOff x="2026538" y="3537113"/>
            <a:chExt cx="6638925" cy="485775"/>
          </a:xfrm>
        </xdr:grpSpPr>
        <xdr:sp macro="" textlink="">
          <xdr:nvSpPr>
            <xdr:cNvPr id="139" name="Shape 4">
              <a:extLst>
                <a:ext uri="{FF2B5EF4-FFF2-40B4-BE49-F238E27FC236}">
                  <a16:creationId xmlns:a16="http://schemas.microsoft.com/office/drawing/2014/main" id="{00000000-0008-0000-0600-00008B000000}"/>
                </a:ext>
              </a:extLst>
            </xdr:cNvPr>
            <xdr:cNvSpPr/>
          </xdr:nvSpPr>
          <xdr:spPr>
            <a:xfrm>
              <a:off x="2026538" y="3537113"/>
              <a:ext cx="6638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0" name="Shape 110">
              <a:extLst>
                <a:ext uri="{FF2B5EF4-FFF2-40B4-BE49-F238E27FC236}">
                  <a16:creationId xmlns:a16="http://schemas.microsoft.com/office/drawing/2014/main" id="{00000000-0008-0000-0600-00008C000000}"/>
                </a:ext>
              </a:extLst>
            </xdr:cNvPr>
            <xdr:cNvGrpSpPr/>
          </xdr:nvGrpSpPr>
          <xdr:grpSpPr>
            <a:xfrm>
              <a:off x="2026538" y="3537113"/>
              <a:ext cx="6638925" cy="485775"/>
              <a:chOff x="2026538" y="3537113"/>
              <a:chExt cx="6638925" cy="485775"/>
            </a:xfrm>
          </xdr:grpSpPr>
          <xdr:sp macro="" textlink="">
            <xdr:nvSpPr>
              <xdr:cNvPr id="141" name="Shape 111">
                <a:extLst>
                  <a:ext uri="{FF2B5EF4-FFF2-40B4-BE49-F238E27FC236}">
                    <a16:creationId xmlns:a16="http://schemas.microsoft.com/office/drawing/2014/main" id="{00000000-0008-0000-0600-00008D000000}"/>
                  </a:ext>
                </a:extLst>
              </xdr:cNvPr>
              <xdr:cNvSpPr/>
            </xdr:nvSpPr>
            <xdr:spPr>
              <a:xfrm>
                <a:off x="2026538" y="3537113"/>
                <a:ext cx="6638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2" name="Shape 112">
                <a:extLst>
                  <a:ext uri="{FF2B5EF4-FFF2-40B4-BE49-F238E27FC236}">
                    <a16:creationId xmlns:a16="http://schemas.microsoft.com/office/drawing/2014/main" id="{00000000-0008-0000-0600-00008E000000}"/>
                  </a:ext>
                </a:extLst>
              </xdr:cNvPr>
              <xdr:cNvGrpSpPr/>
            </xdr:nvGrpSpPr>
            <xdr:grpSpPr>
              <a:xfrm>
                <a:off x="2026538" y="3537113"/>
                <a:ext cx="6638925" cy="485775"/>
                <a:chOff x="16954500" y="25025075"/>
                <a:chExt cx="2932042" cy="493642"/>
              </a:xfrm>
            </xdr:grpSpPr>
            <xdr:sp macro="" textlink="">
              <xdr:nvSpPr>
                <xdr:cNvPr id="143" name="Shape 113">
                  <a:extLst>
                    <a:ext uri="{FF2B5EF4-FFF2-40B4-BE49-F238E27FC236}">
                      <a16:creationId xmlns:a16="http://schemas.microsoft.com/office/drawing/2014/main" id="{00000000-0008-0000-0600-00008F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4" name="Shape 114">
                  <a:extLst>
                    <a:ext uri="{FF2B5EF4-FFF2-40B4-BE49-F238E27FC236}">
                      <a16:creationId xmlns:a16="http://schemas.microsoft.com/office/drawing/2014/main" id="{00000000-0008-0000-0600-000090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DRADO</a:t>
                  </a:r>
                  <a:r>
                    <a:rPr lang="en-US" sz="1100" b="0">
                      <a:solidFill>
                        <a:schemeClr val="dk1"/>
                      </a:solidFill>
                      <a:latin typeface="Calibri"/>
                      <a:ea typeface="Calibri"/>
                      <a:cs typeface="Calibri"/>
                      <a:sym typeface="Calibri"/>
                    </a:rPr>
                    <a:t>=</a:t>
                  </a:r>
                  <a:endParaRPr sz="1400"/>
                </a:p>
              </xdr:txBody>
            </xdr:sp>
            <xdr:sp macro="" textlink="">
              <xdr:nvSpPr>
                <xdr:cNvPr id="145" name="Shape 115">
                  <a:extLst>
                    <a:ext uri="{FF2B5EF4-FFF2-40B4-BE49-F238E27FC236}">
                      <a16:creationId xmlns:a16="http://schemas.microsoft.com/office/drawing/2014/main" id="{00000000-0008-0000-0600-000091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 </a:t>
                  </a:r>
                  <a:r>
                    <a:rPr lang="en-US" sz="1100" u="sng">
                      <a:solidFill>
                        <a:schemeClr val="dk1"/>
                      </a:solidFill>
                      <a:latin typeface="Calibri"/>
                      <a:ea typeface="Calibri"/>
                      <a:cs typeface="Calibri"/>
                      <a:sym typeface="Calibri"/>
                    </a:rPr>
                    <a:t>Diseños para la reducción de la amenaza del sistema de drenaje oriental, entregados____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Diseños para la reducción de la amenaza del sistema de drenaje oriental, Planeados</a:t>
                  </a:r>
                  <a:endParaRPr sz="1400"/>
                </a:p>
              </xdr:txBody>
            </xdr:sp>
          </xdr:grpSp>
        </xdr:grpSp>
      </xdr:grpSp>
    </xdr:grpSp>
    <xdr:clientData fLocksWithSheet="0"/>
  </xdr:oneCellAnchor>
  <xdr:oneCellAnchor>
    <xdr:from>
      <xdr:col>1</xdr:col>
      <xdr:colOff>2390775</xdr:colOff>
      <xdr:row>46</xdr:row>
      <xdr:rowOff>200025</xdr:rowOff>
    </xdr:from>
    <xdr:ext cx="4305300" cy="485775"/>
    <xdr:grpSp>
      <xdr:nvGrpSpPr>
        <xdr:cNvPr id="146" name="Shape 2">
          <a:extLst>
            <a:ext uri="{FF2B5EF4-FFF2-40B4-BE49-F238E27FC236}">
              <a16:creationId xmlns:a16="http://schemas.microsoft.com/office/drawing/2014/main" id="{00000000-0008-0000-0600-000092000000}"/>
            </a:ext>
          </a:extLst>
        </xdr:cNvPr>
        <xdr:cNvGrpSpPr/>
      </xdr:nvGrpSpPr>
      <xdr:grpSpPr>
        <a:xfrm>
          <a:off x="2705100" y="39652575"/>
          <a:ext cx="4305300" cy="485775"/>
          <a:chOff x="3193350" y="3537113"/>
          <a:chExt cx="4305300" cy="485775"/>
        </a:xfrm>
      </xdr:grpSpPr>
      <xdr:grpSp>
        <xdr:nvGrpSpPr>
          <xdr:cNvPr id="147" name="Shape 116">
            <a:extLst>
              <a:ext uri="{FF2B5EF4-FFF2-40B4-BE49-F238E27FC236}">
                <a16:creationId xmlns:a16="http://schemas.microsoft.com/office/drawing/2014/main" id="{00000000-0008-0000-0600-000093000000}"/>
              </a:ext>
            </a:extLst>
          </xdr:cNvPr>
          <xdr:cNvGrpSpPr/>
        </xdr:nvGrpSpPr>
        <xdr:grpSpPr>
          <a:xfrm>
            <a:off x="3193350" y="3537113"/>
            <a:ext cx="4305300" cy="485775"/>
            <a:chOff x="3193350" y="3537113"/>
            <a:chExt cx="4305300" cy="485775"/>
          </a:xfrm>
        </xdr:grpSpPr>
        <xdr:sp macro="" textlink="">
          <xdr:nvSpPr>
            <xdr:cNvPr id="148" name="Shape 4">
              <a:extLst>
                <a:ext uri="{FF2B5EF4-FFF2-40B4-BE49-F238E27FC236}">
                  <a16:creationId xmlns:a16="http://schemas.microsoft.com/office/drawing/2014/main" id="{00000000-0008-0000-0600-000094000000}"/>
                </a:ext>
              </a:extLst>
            </xdr:cNvPr>
            <xdr:cNvSpPr/>
          </xdr:nvSpPr>
          <xdr:spPr>
            <a:xfrm>
              <a:off x="3193350" y="3537113"/>
              <a:ext cx="4305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9" name="Shape 117">
              <a:extLst>
                <a:ext uri="{FF2B5EF4-FFF2-40B4-BE49-F238E27FC236}">
                  <a16:creationId xmlns:a16="http://schemas.microsoft.com/office/drawing/2014/main" id="{00000000-0008-0000-0600-000095000000}"/>
                </a:ext>
              </a:extLst>
            </xdr:cNvPr>
            <xdr:cNvGrpSpPr/>
          </xdr:nvGrpSpPr>
          <xdr:grpSpPr>
            <a:xfrm>
              <a:off x="3193350" y="3537113"/>
              <a:ext cx="4305300" cy="485775"/>
              <a:chOff x="3193350" y="3537113"/>
              <a:chExt cx="4305300" cy="485775"/>
            </a:xfrm>
          </xdr:grpSpPr>
          <xdr:sp macro="" textlink="">
            <xdr:nvSpPr>
              <xdr:cNvPr id="150" name="Shape 118">
                <a:extLst>
                  <a:ext uri="{FF2B5EF4-FFF2-40B4-BE49-F238E27FC236}">
                    <a16:creationId xmlns:a16="http://schemas.microsoft.com/office/drawing/2014/main" id="{00000000-0008-0000-0600-000096000000}"/>
                  </a:ext>
                </a:extLst>
              </xdr:cNvPr>
              <xdr:cNvSpPr/>
            </xdr:nvSpPr>
            <xdr:spPr>
              <a:xfrm>
                <a:off x="3193350" y="3537113"/>
                <a:ext cx="43053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1" name="Shape 119">
                <a:extLst>
                  <a:ext uri="{FF2B5EF4-FFF2-40B4-BE49-F238E27FC236}">
                    <a16:creationId xmlns:a16="http://schemas.microsoft.com/office/drawing/2014/main" id="{00000000-0008-0000-0600-000097000000}"/>
                  </a:ext>
                </a:extLst>
              </xdr:cNvPr>
              <xdr:cNvGrpSpPr/>
            </xdr:nvGrpSpPr>
            <xdr:grpSpPr>
              <a:xfrm>
                <a:off x="3193350" y="3537113"/>
                <a:ext cx="4305300" cy="485775"/>
                <a:chOff x="16954500" y="25025075"/>
                <a:chExt cx="2932042" cy="493642"/>
              </a:xfrm>
            </xdr:grpSpPr>
            <xdr:sp macro="" textlink="">
              <xdr:nvSpPr>
                <xdr:cNvPr id="152" name="Shape 120">
                  <a:extLst>
                    <a:ext uri="{FF2B5EF4-FFF2-40B4-BE49-F238E27FC236}">
                      <a16:creationId xmlns:a16="http://schemas.microsoft.com/office/drawing/2014/main" id="{00000000-0008-0000-0600-000098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53" name="Shape 121">
                  <a:extLst>
                    <a:ext uri="{FF2B5EF4-FFF2-40B4-BE49-F238E27FC236}">
                      <a16:creationId xmlns:a16="http://schemas.microsoft.com/office/drawing/2014/main" id="{00000000-0008-0000-0600-000099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OPTAP</a:t>
                  </a:r>
                  <a:r>
                    <a:rPr lang="en-US" sz="1100" b="0">
                      <a:solidFill>
                        <a:schemeClr val="dk1"/>
                      </a:solidFill>
                      <a:latin typeface="Calibri"/>
                      <a:ea typeface="Calibri"/>
                      <a:cs typeface="Calibri"/>
                      <a:sym typeface="Calibri"/>
                    </a:rPr>
                    <a:t>=</a:t>
                  </a:r>
                  <a:endParaRPr sz="1400"/>
                </a:p>
              </xdr:txBody>
            </xdr:sp>
            <xdr:sp macro="" textlink="">
              <xdr:nvSpPr>
                <xdr:cNvPr id="154" name="Shape 122">
                  <a:extLst>
                    <a:ext uri="{FF2B5EF4-FFF2-40B4-BE49-F238E27FC236}">
                      <a16:creationId xmlns:a16="http://schemas.microsoft.com/office/drawing/2014/main" id="{00000000-0008-0000-0600-00009A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Ponderación de % avance de obras PTAP Ejecutados 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 Avance  obras PTAR Planeado (Mx 40%)</a:t>
                  </a:r>
                  <a:endParaRPr sz="1400"/>
                </a:p>
              </xdr:txBody>
            </xdr:sp>
          </xdr:grpSp>
        </xdr:grpSp>
      </xdr:grpSp>
    </xdr:grpSp>
    <xdr:clientData fLocksWithSheet="0"/>
  </xdr:oneCellAnchor>
  <xdr:oneCellAnchor>
    <xdr:from>
      <xdr:col>1</xdr:col>
      <xdr:colOff>2266950</xdr:colOff>
      <xdr:row>47</xdr:row>
      <xdr:rowOff>228600</xdr:rowOff>
    </xdr:from>
    <xdr:ext cx="4552950" cy="485775"/>
    <xdr:grpSp>
      <xdr:nvGrpSpPr>
        <xdr:cNvPr id="155" name="Shape 2">
          <a:extLst>
            <a:ext uri="{FF2B5EF4-FFF2-40B4-BE49-F238E27FC236}">
              <a16:creationId xmlns:a16="http://schemas.microsoft.com/office/drawing/2014/main" id="{00000000-0008-0000-0600-00009B000000}"/>
            </a:ext>
          </a:extLst>
        </xdr:cNvPr>
        <xdr:cNvGrpSpPr/>
      </xdr:nvGrpSpPr>
      <xdr:grpSpPr>
        <a:xfrm>
          <a:off x="2581275" y="40605075"/>
          <a:ext cx="4552950" cy="485775"/>
          <a:chOff x="3069525" y="3537113"/>
          <a:chExt cx="4552950" cy="485775"/>
        </a:xfrm>
      </xdr:grpSpPr>
      <xdr:grpSp>
        <xdr:nvGrpSpPr>
          <xdr:cNvPr id="156" name="Shape 123">
            <a:extLst>
              <a:ext uri="{FF2B5EF4-FFF2-40B4-BE49-F238E27FC236}">
                <a16:creationId xmlns:a16="http://schemas.microsoft.com/office/drawing/2014/main" id="{00000000-0008-0000-0600-00009C000000}"/>
              </a:ext>
            </a:extLst>
          </xdr:cNvPr>
          <xdr:cNvGrpSpPr/>
        </xdr:nvGrpSpPr>
        <xdr:grpSpPr>
          <a:xfrm>
            <a:off x="3069525" y="3537113"/>
            <a:ext cx="4552950" cy="485775"/>
            <a:chOff x="3069525" y="3537113"/>
            <a:chExt cx="4552950" cy="485775"/>
          </a:xfrm>
        </xdr:grpSpPr>
        <xdr:sp macro="" textlink="">
          <xdr:nvSpPr>
            <xdr:cNvPr id="157" name="Shape 4">
              <a:extLst>
                <a:ext uri="{FF2B5EF4-FFF2-40B4-BE49-F238E27FC236}">
                  <a16:creationId xmlns:a16="http://schemas.microsoft.com/office/drawing/2014/main" id="{00000000-0008-0000-0600-00009D000000}"/>
                </a:ext>
              </a:extLst>
            </xdr:cNvPr>
            <xdr:cNvSpPr/>
          </xdr:nvSpPr>
          <xdr:spPr>
            <a:xfrm>
              <a:off x="3069525" y="3537113"/>
              <a:ext cx="4552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58" name="Shape 124">
              <a:extLst>
                <a:ext uri="{FF2B5EF4-FFF2-40B4-BE49-F238E27FC236}">
                  <a16:creationId xmlns:a16="http://schemas.microsoft.com/office/drawing/2014/main" id="{00000000-0008-0000-0600-00009E000000}"/>
                </a:ext>
              </a:extLst>
            </xdr:cNvPr>
            <xdr:cNvGrpSpPr/>
          </xdr:nvGrpSpPr>
          <xdr:grpSpPr>
            <a:xfrm>
              <a:off x="3069525" y="3537113"/>
              <a:ext cx="4552950" cy="485775"/>
              <a:chOff x="3069525" y="3537113"/>
              <a:chExt cx="4552950" cy="485775"/>
            </a:xfrm>
          </xdr:grpSpPr>
          <xdr:sp macro="" textlink="">
            <xdr:nvSpPr>
              <xdr:cNvPr id="159" name="Shape 125">
                <a:extLst>
                  <a:ext uri="{FF2B5EF4-FFF2-40B4-BE49-F238E27FC236}">
                    <a16:creationId xmlns:a16="http://schemas.microsoft.com/office/drawing/2014/main" id="{00000000-0008-0000-0600-00009F000000}"/>
                  </a:ext>
                </a:extLst>
              </xdr:cNvPr>
              <xdr:cNvSpPr/>
            </xdr:nvSpPr>
            <xdr:spPr>
              <a:xfrm>
                <a:off x="3069525" y="3537113"/>
                <a:ext cx="4552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0" name="Shape 126">
                <a:extLst>
                  <a:ext uri="{FF2B5EF4-FFF2-40B4-BE49-F238E27FC236}">
                    <a16:creationId xmlns:a16="http://schemas.microsoft.com/office/drawing/2014/main" id="{00000000-0008-0000-0600-0000A0000000}"/>
                  </a:ext>
                </a:extLst>
              </xdr:cNvPr>
              <xdr:cNvGrpSpPr/>
            </xdr:nvGrpSpPr>
            <xdr:grpSpPr>
              <a:xfrm>
                <a:off x="3069525" y="3537113"/>
                <a:ext cx="4552950" cy="485775"/>
                <a:chOff x="16954500" y="25025075"/>
                <a:chExt cx="2932042" cy="493642"/>
              </a:xfrm>
            </xdr:grpSpPr>
            <xdr:sp macro="" textlink="">
              <xdr:nvSpPr>
                <xdr:cNvPr id="161" name="Shape 127">
                  <a:extLst>
                    <a:ext uri="{FF2B5EF4-FFF2-40B4-BE49-F238E27FC236}">
                      <a16:creationId xmlns:a16="http://schemas.microsoft.com/office/drawing/2014/main" id="{00000000-0008-0000-0600-0000A1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62" name="Shape 128">
                  <a:extLst>
                    <a:ext uri="{FF2B5EF4-FFF2-40B4-BE49-F238E27FC236}">
                      <a16:creationId xmlns:a16="http://schemas.microsoft.com/office/drawing/2014/main" id="{00000000-0008-0000-0600-0000A2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OPTAR</a:t>
                  </a:r>
                  <a:r>
                    <a:rPr lang="en-US" sz="1100" b="0">
                      <a:solidFill>
                        <a:schemeClr val="dk1"/>
                      </a:solidFill>
                      <a:latin typeface="Calibri"/>
                      <a:ea typeface="Calibri"/>
                      <a:cs typeface="Calibri"/>
                      <a:sym typeface="Calibri"/>
                    </a:rPr>
                    <a:t>=</a:t>
                  </a:r>
                  <a:endParaRPr sz="1400"/>
                </a:p>
              </xdr:txBody>
            </xdr:sp>
            <xdr:sp macro="" textlink="">
              <xdr:nvSpPr>
                <xdr:cNvPr id="163" name="Shape 129">
                  <a:extLst>
                    <a:ext uri="{FF2B5EF4-FFF2-40B4-BE49-F238E27FC236}">
                      <a16:creationId xmlns:a16="http://schemas.microsoft.com/office/drawing/2014/main" id="{00000000-0008-0000-0600-0000A3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media Ponderada de % avance de obras PTAR Ejecutados 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 Avance  obras PTAR Planeado (Mx 40%)</a:t>
                  </a:r>
                  <a:endParaRPr sz="1400"/>
                </a:p>
              </xdr:txBody>
            </xdr:sp>
          </xdr:grpSp>
        </xdr:grpSp>
      </xdr:grpSp>
    </xdr:grpSp>
    <xdr:clientData fLocksWithSheet="0"/>
  </xdr:oneCellAnchor>
  <xdr:oneCellAnchor>
    <xdr:from>
      <xdr:col>1</xdr:col>
      <xdr:colOff>2314575</xdr:colOff>
      <xdr:row>48</xdr:row>
      <xdr:rowOff>228600</xdr:rowOff>
    </xdr:from>
    <xdr:ext cx="4467225" cy="485775"/>
    <xdr:grpSp>
      <xdr:nvGrpSpPr>
        <xdr:cNvPr id="164" name="Shape 2">
          <a:extLst>
            <a:ext uri="{FF2B5EF4-FFF2-40B4-BE49-F238E27FC236}">
              <a16:creationId xmlns:a16="http://schemas.microsoft.com/office/drawing/2014/main" id="{00000000-0008-0000-0600-0000A4000000}"/>
            </a:ext>
          </a:extLst>
        </xdr:cNvPr>
        <xdr:cNvGrpSpPr/>
      </xdr:nvGrpSpPr>
      <xdr:grpSpPr>
        <a:xfrm>
          <a:off x="2628900" y="41529000"/>
          <a:ext cx="4467225" cy="485775"/>
          <a:chOff x="3112388" y="3537113"/>
          <a:chExt cx="4467225" cy="485775"/>
        </a:xfrm>
      </xdr:grpSpPr>
      <xdr:grpSp>
        <xdr:nvGrpSpPr>
          <xdr:cNvPr id="165" name="Shape 130">
            <a:extLst>
              <a:ext uri="{FF2B5EF4-FFF2-40B4-BE49-F238E27FC236}">
                <a16:creationId xmlns:a16="http://schemas.microsoft.com/office/drawing/2014/main" id="{00000000-0008-0000-0600-0000A5000000}"/>
              </a:ext>
            </a:extLst>
          </xdr:cNvPr>
          <xdr:cNvGrpSpPr/>
        </xdr:nvGrpSpPr>
        <xdr:grpSpPr>
          <a:xfrm>
            <a:off x="3112388" y="3537113"/>
            <a:ext cx="4467225" cy="485775"/>
            <a:chOff x="3112388" y="3537113"/>
            <a:chExt cx="4467225" cy="485775"/>
          </a:xfrm>
        </xdr:grpSpPr>
        <xdr:sp macro="" textlink="">
          <xdr:nvSpPr>
            <xdr:cNvPr id="166" name="Shape 4">
              <a:extLst>
                <a:ext uri="{FF2B5EF4-FFF2-40B4-BE49-F238E27FC236}">
                  <a16:creationId xmlns:a16="http://schemas.microsoft.com/office/drawing/2014/main" id="{00000000-0008-0000-0600-0000A600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67" name="Shape 131">
              <a:extLst>
                <a:ext uri="{FF2B5EF4-FFF2-40B4-BE49-F238E27FC236}">
                  <a16:creationId xmlns:a16="http://schemas.microsoft.com/office/drawing/2014/main" id="{00000000-0008-0000-0600-0000A7000000}"/>
                </a:ext>
              </a:extLst>
            </xdr:cNvPr>
            <xdr:cNvGrpSpPr/>
          </xdr:nvGrpSpPr>
          <xdr:grpSpPr>
            <a:xfrm>
              <a:off x="3112388" y="3537113"/>
              <a:ext cx="4467225" cy="485775"/>
              <a:chOff x="3112388" y="3537113"/>
              <a:chExt cx="4467225" cy="485775"/>
            </a:xfrm>
          </xdr:grpSpPr>
          <xdr:sp macro="" textlink="">
            <xdr:nvSpPr>
              <xdr:cNvPr id="168" name="Shape 132">
                <a:extLst>
                  <a:ext uri="{FF2B5EF4-FFF2-40B4-BE49-F238E27FC236}">
                    <a16:creationId xmlns:a16="http://schemas.microsoft.com/office/drawing/2014/main" id="{00000000-0008-0000-0600-0000A800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69" name="Shape 133">
                <a:extLst>
                  <a:ext uri="{FF2B5EF4-FFF2-40B4-BE49-F238E27FC236}">
                    <a16:creationId xmlns:a16="http://schemas.microsoft.com/office/drawing/2014/main" id="{00000000-0008-0000-0600-0000A9000000}"/>
                  </a:ext>
                </a:extLst>
              </xdr:cNvPr>
              <xdr:cNvGrpSpPr/>
            </xdr:nvGrpSpPr>
            <xdr:grpSpPr>
              <a:xfrm>
                <a:off x="3112388" y="3537113"/>
                <a:ext cx="4467225" cy="485775"/>
                <a:chOff x="16954500" y="25025075"/>
                <a:chExt cx="2932042" cy="493642"/>
              </a:xfrm>
            </xdr:grpSpPr>
            <xdr:sp macro="" textlink="">
              <xdr:nvSpPr>
                <xdr:cNvPr id="170" name="Shape 134">
                  <a:extLst>
                    <a:ext uri="{FF2B5EF4-FFF2-40B4-BE49-F238E27FC236}">
                      <a16:creationId xmlns:a16="http://schemas.microsoft.com/office/drawing/2014/main" id="{00000000-0008-0000-0600-0000AA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71" name="Shape 135">
                  <a:extLst>
                    <a:ext uri="{FF2B5EF4-FFF2-40B4-BE49-F238E27FC236}">
                      <a16:creationId xmlns:a16="http://schemas.microsoft.com/office/drawing/2014/main" id="{00000000-0008-0000-0600-0000AB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CORTII</a:t>
                  </a:r>
                  <a:r>
                    <a:rPr lang="en-US" sz="1100" b="0">
                      <a:solidFill>
                        <a:schemeClr val="dk1"/>
                      </a:solidFill>
                      <a:latin typeface="Calibri"/>
                      <a:ea typeface="Calibri"/>
                      <a:cs typeface="Calibri"/>
                      <a:sym typeface="Calibri"/>
                    </a:rPr>
                    <a:t>=</a:t>
                  </a:r>
                  <a:endParaRPr sz="1400"/>
                </a:p>
              </xdr:txBody>
            </xdr:sp>
            <xdr:sp macro="" textlink="">
              <xdr:nvSpPr>
                <xdr:cNvPr id="172" name="Shape 136">
                  <a:extLst>
                    <a:ext uri="{FF2B5EF4-FFF2-40B4-BE49-F238E27FC236}">
                      <a16:creationId xmlns:a16="http://schemas.microsoft.com/office/drawing/2014/main" id="{00000000-0008-0000-0600-0000AC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avance de contrato para reforzamiento TII Ejecutado_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Contrato suscrito</a:t>
                  </a:r>
                  <a:endParaRPr sz="1400"/>
                </a:p>
              </xdr:txBody>
            </xdr:sp>
          </xdr:grpSp>
        </xdr:grpSp>
      </xdr:grpSp>
    </xdr:grpSp>
    <xdr:clientData fLocksWithSheet="0"/>
  </xdr:oneCellAnchor>
  <xdr:oneCellAnchor>
    <xdr:from>
      <xdr:col>1</xdr:col>
      <xdr:colOff>2314575</xdr:colOff>
      <xdr:row>49</xdr:row>
      <xdr:rowOff>200025</xdr:rowOff>
    </xdr:from>
    <xdr:ext cx="4467225" cy="485775"/>
    <xdr:grpSp>
      <xdr:nvGrpSpPr>
        <xdr:cNvPr id="173" name="Shape 2">
          <a:extLst>
            <a:ext uri="{FF2B5EF4-FFF2-40B4-BE49-F238E27FC236}">
              <a16:creationId xmlns:a16="http://schemas.microsoft.com/office/drawing/2014/main" id="{00000000-0008-0000-0600-0000AD000000}"/>
            </a:ext>
          </a:extLst>
        </xdr:cNvPr>
        <xdr:cNvGrpSpPr/>
      </xdr:nvGrpSpPr>
      <xdr:grpSpPr>
        <a:xfrm>
          <a:off x="2628900" y="42424350"/>
          <a:ext cx="4467225" cy="485775"/>
          <a:chOff x="3112388" y="3537113"/>
          <a:chExt cx="4467225" cy="485775"/>
        </a:xfrm>
      </xdr:grpSpPr>
      <xdr:grpSp>
        <xdr:nvGrpSpPr>
          <xdr:cNvPr id="174" name="Shape 137">
            <a:extLst>
              <a:ext uri="{FF2B5EF4-FFF2-40B4-BE49-F238E27FC236}">
                <a16:creationId xmlns:a16="http://schemas.microsoft.com/office/drawing/2014/main" id="{00000000-0008-0000-0600-0000AE000000}"/>
              </a:ext>
            </a:extLst>
          </xdr:cNvPr>
          <xdr:cNvGrpSpPr/>
        </xdr:nvGrpSpPr>
        <xdr:grpSpPr>
          <a:xfrm>
            <a:off x="3112388" y="3537113"/>
            <a:ext cx="4467225" cy="485775"/>
            <a:chOff x="3112388" y="3537113"/>
            <a:chExt cx="4467225" cy="485775"/>
          </a:xfrm>
        </xdr:grpSpPr>
        <xdr:sp macro="" textlink="">
          <xdr:nvSpPr>
            <xdr:cNvPr id="175" name="Shape 4">
              <a:extLst>
                <a:ext uri="{FF2B5EF4-FFF2-40B4-BE49-F238E27FC236}">
                  <a16:creationId xmlns:a16="http://schemas.microsoft.com/office/drawing/2014/main" id="{00000000-0008-0000-0600-0000AF00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76" name="Shape 138">
              <a:extLst>
                <a:ext uri="{FF2B5EF4-FFF2-40B4-BE49-F238E27FC236}">
                  <a16:creationId xmlns:a16="http://schemas.microsoft.com/office/drawing/2014/main" id="{00000000-0008-0000-0600-0000B0000000}"/>
                </a:ext>
              </a:extLst>
            </xdr:cNvPr>
            <xdr:cNvGrpSpPr/>
          </xdr:nvGrpSpPr>
          <xdr:grpSpPr>
            <a:xfrm>
              <a:off x="3112388" y="3537113"/>
              <a:ext cx="4467225" cy="485775"/>
              <a:chOff x="3112388" y="3537113"/>
              <a:chExt cx="4467225" cy="485775"/>
            </a:xfrm>
          </xdr:grpSpPr>
          <xdr:sp macro="" textlink="">
            <xdr:nvSpPr>
              <xdr:cNvPr id="177" name="Shape 139">
                <a:extLst>
                  <a:ext uri="{FF2B5EF4-FFF2-40B4-BE49-F238E27FC236}">
                    <a16:creationId xmlns:a16="http://schemas.microsoft.com/office/drawing/2014/main" id="{00000000-0008-0000-0600-0000B100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8" name="Shape 140">
                <a:extLst>
                  <a:ext uri="{FF2B5EF4-FFF2-40B4-BE49-F238E27FC236}">
                    <a16:creationId xmlns:a16="http://schemas.microsoft.com/office/drawing/2014/main" id="{00000000-0008-0000-0600-0000B2000000}"/>
                  </a:ext>
                </a:extLst>
              </xdr:cNvPr>
              <xdr:cNvGrpSpPr/>
            </xdr:nvGrpSpPr>
            <xdr:grpSpPr>
              <a:xfrm>
                <a:off x="3112388" y="3537113"/>
                <a:ext cx="4467225" cy="485775"/>
                <a:chOff x="16954500" y="25025075"/>
                <a:chExt cx="2932042" cy="493642"/>
              </a:xfrm>
            </xdr:grpSpPr>
            <xdr:sp macro="" textlink="">
              <xdr:nvSpPr>
                <xdr:cNvPr id="179" name="Shape 141">
                  <a:extLst>
                    <a:ext uri="{FF2B5EF4-FFF2-40B4-BE49-F238E27FC236}">
                      <a16:creationId xmlns:a16="http://schemas.microsoft.com/office/drawing/2014/main" id="{00000000-0008-0000-0600-0000B3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0" name="Shape 142">
                  <a:extLst>
                    <a:ext uri="{FF2B5EF4-FFF2-40B4-BE49-F238E27FC236}">
                      <a16:creationId xmlns:a16="http://schemas.microsoft.com/office/drawing/2014/main" id="{00000000-0008-0000-0600-0000B4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CORTVII</a:t>
                  </a:r>
                  <a:r>
                    <a:rPr lang="en-US" sz="1100" b="0">
                      <a:solidFill>
                        <a:schemeClr val="dk1"/>
                      </a:solidFill>
                      <a:latin typeface="Calibri"/>
                      <a:ea typeface="Calibri"/>
                      <a:cs typeface="Calibri"/>
                      <a:sym typeface="Calibri"/>
                    </a:rPr>
                    <a:t>=</a:t>
                  </a:r>
                  <a:endParaRPr sz="1400"/>
                </a:p>
              </xdr:txBody>
            </xdr:sp>
            <xdr:sp macro="" textlink="">
              <xdr:nvSpPr>
                <xdr:cNvPr id="181" name="Shape 143">
                  <a:extLst>
                    <a:ext uri="{FF2B5EF4-FFF2-40B4-BE49-F238E27FC236}">
                      <a16:creationId xmlns:a16="http://schemas.microsoft.com/office/drawing/2014/main" id="{00000000-0008-0000-0600-0000B5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avance de contrato para reforzamiento TVII Ejecutado_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Contrato suscrito (</a:t>
                  </a:r>
                  <a:r>
                    <a:rPr lang="en-US" sz="1100">
                      <a:solidFill>
                        <a:schemeClr val="dk1"/>
                      </a:solidFill>
                      <a:latin typeface="Calibri"/>
                      <a:ea typeface="Calibri"/>
                      <a:cs typeface="Calibri"/>
                      <a:sym typeface="Calibri"/>
                    </a:rPr>
                    <a:t>100% )</a:t>
                  </a:r>
                  <a:endParaRPr sz="1100" u="none"/>
                </a:p>
              </xdr:txBody>
            </xdr:sp>
          </xdr:grpSp>
        </xdr:grpSp>
      </xdr:grpSp>
    </xdr:grpSp>
    <xdr:clientData fLocksWithSheet="0"/>
  </xdr:oneCellAnchor>
  <xdr:oneCellAnchor>
    <xdr:from>
      <xdr:col>1</xdr:col>
      <xdr:colOff>2781300</xdr:colOff>
      <xdr:row>50</xdr:row>
      <xdr:rowOff>200025</xdr:rowOff>
    </xdr:from>
    <xdr:ext cx="3524250" cy="485775"/>
    <xdr:grpSp>
      <xdr:nvGrpSpPr>
        <xdr:cNvPr id="182" name="Shape 2">
          <a:extLst>
            <a:ext uri="{FF2B5EF4-FFF2-40B4-BE49-F238E27FC236}">
              <a16:creationId xmlns:a16="http://schemas.microsoft.com/office/drawing/2014/main" id="{00000000-0008-0000-0600-0000B6000000}"/>
            </a:ext>
          </a:extLst>
        </xdr:cNvPr>
        <xdr:cNvGrpSpPr/>
      </xdr:nvGrpSpPr>
      <xdr:grpSpPr>
        <a:xfrm>
          <a:off x="3095625" y="43348275"/>
          <a:ext cx="3524250" cy="485775"/>
          <a:chOff x="3583875" y="3537113"/>
          <a:chExt cx="3524250" cy="485775"/>
        </a:xfrm>
      </xdr:grpSpPr>
      <xdr:grpSp>
        <xdr:nvGrpSpPr>
          <xdr:cNvPr id="183" name="Shape 144">
            <a:extLst>
              <a:ext uri="{FF2B5EF4-FFF2-40B4-BE49-F238E27FC236}">
                <a16:creationId xmlns:a16="http://schemas.microsoft.com/office/drawing/2014/main" id="{00000000-0008-0000-0600-0000B7000000}"/>
              </a:ext>
            </a:extLst>
          </xdr:cNvPr>
          <xdr:cNvGrpSpPr/>
        </xdr:nvGrpSpPr>
        <xdr:grpSpPr>
          <a:xfrm>
            <a:off x="3583875" y="3537113"/>
            <a:ext cx="3524250" cy="485775"/>
            <a:chOff x="3583875" y="3537113"/>
            <a:chExt cx="3524250" cy="485775"/>
          </a:xfrm>
        </xdr:grpSpPr>
        <xdr:sp macro="" textlink="">
          <xdr:nvSpPr>
            <xdr:cNvPr id="184" name="Shape 4">
              <a:extLst>
                <a:ext uri="{FF2B5EF4-FFF2-40B4-BE49-F238E27FC236}">
                  <a16:creationId xmlns:a16="http://schemas.microsoft.com/office/drawing/2014/main" id="{00000000-0008-0000-0600-0000B8000000}"/>
                </a:ext>
              </a:extLst>
            </xdr:cNvPr>
            <xdr:cNvSpPr/>
          </xdr:nvSpPr>
          <xdr:spPr>
            <a:xfrm>
              <a:off x="3583875" y="3537113"/>
              <a:ext cx="3524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85" name="Shape 145">
              <a:extLst>
                <a:ext uri="{FF2B5EF4-FFF2-40B4-BE49-F238E27FC236}">
                  <a16:creationId xmlns:a16="http://schemas.microsoft.com/office/drawing/2014/main" id="{00000000-0008-0000-0600-0000B9000000}"/>
                </a:ext>
              </a:extLst>
            </xdr:cNvPr>
            <xdr:cNvGrpSpPr/>
          </xdr:nvGrpSpPr>
          <xdr:grpSpPr>
            <a:xfrm>
              <a:off x="3583875" y="3537113"/>
              <a:ext cx="3524250" cy="485775"/>
              <a:chOff x="3583875" y="3537113"/>
              <a:chExt cx="3524250" cy="485775"/>
            </a:xfrm>
          </xdr:grpSpPr>
          <xdr:sp macro="" textlink="">
            <xdr:nvSpPr>
              <xdr:cNvPr id="186" name="Shape 146">
                <a:extLst>
                  <a:ext uri="{FF2B5EF4-FFF2-40B4-BE49-F238E27FC236}">
                    <a16:creationId xmlns:a16="http://schemas.microsoft.com/office/drawing/2014/main" id="{00000000-0008-0000-0600-0000BA000000}"/>
                  </a:ext>
                </a:extLst>
              </xdr:cNvPr>
              <xdr:cNvSpPr/>
            </xdr:nvSpPr>
            <xdr:spPr>
              <a:xfrm>
                <a:off x="3583875" y="3537113"/>
                <a:ext cx="3524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87" name="Shape 147">
                <a:extLst>
                  <a:ext uri="{FF2B5EF4-FFF2-40B4-BE49-F238E27FC236}">
                    <a16:creationId xmlns:a16="http://schemas.microsoft.com/office/drawing/2014/main" id="{00000000-0008-0000-0600-0000BB000000}"/>
                  </a:ext>
                </a:extLst>
              </xdr:cNvPr>
              <xdr:cNvGrpSpPr/>
            </xdr:nvGrpSpPr>
            <xdr:grpSpPr>
              <a:xfrm>
                <a:off x="3583875" y="3537113"/>
                <a:ext cx="3524250" cy="485775"/>
                <a:chOff x="16954500" y="25025075"/>
                <a:chExt cx="2932042" cy="493642"/>
              </a:xfrm>
            </xdr:grpSpPr>
            <xdr:sp macro="" textlink="">
              <xdr:nvSpPr>
                <xdr:cNvPr id="188" name="Shape 148">
                  <a:extLst>
                    <a:ext uri="{FF2B5EF4-FFF2-40B4-BE49-F238E27FC236}">
                      <a16:creationId xmlns:a16="http://schemas.microsoft.com/office/drawing/2014/main" id="{00000000-0008-0000-0600-0000BC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89" name="Shape 149">
                  <a:extLst>
                    <a:ext uri="{FF2B5EF4-FFF2-40B4-BE49-F238E27FC236}">
                      <a16:creationId xmlns:a16="http://schemas.microsoft.com/office/drawing/2014/main" id="{00000000-0008-0000-0600-0000BD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JRF</a:t>
                  </a:r>
                  <a:r>
                    <a:rPr lang="en-US" sz="1100" b="0">
                      <a:solidFill>
                        <a:schemeClr val="dk1"/>
                      </a:solidFill>
                      <a:latin typeface="Calibri"/>
                      <a:ea typeface="Calibri"/>
                      <a:cs typeface="Calibri"/>
                      <a:sym typeface="Calibri"/>
                    </a:rPr>
                    <a:t>=</a:t>
                  </a:r>
                  <a:endParaRPr sz="1400"/>
                </a:p>
              </xdr:txBody>
            </xdr:sp>
            <xdr:sp macro="" textlink="">
              <xdr:nvSpPr>
                <xdr:cNvPr id="190" name="Shape 150">
                  <a:extLst>
                    <a:ext uri="{FF2B5EF4-FFF2-40B4-BE49-F238E27FC236}">
                      <a16:creationId xmlns:a16="http://schemas.microsoft.com/office/drawing/2014/main" id="{00000000-0008-0000-0600-0000BE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avance de 2 kilometros de jarillón reforzado_</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kilometros  de jarillón reforzados</a:t>
                  </a:r>
                  <a:endParaRPr sz="1400"/>
                </a:p>
              </xdr:txBody>
            </xdr:sp>
          </xdr:grpSp>
        </xdr:grpSp>
      </xdr:grpSp>
    </xdr:grpSp>
    <xdr:clientData fLocksWithSheet="0"/>
  </xdr:oneCellAnchor>
  <xdr:oneCellAnchor>
    <xdr:from>
      <xdr:col>1</xdr:col>
      <xdr:colOff>3086100</xdr:colOff>
      <xdr:row>51</xdr:row>
      <xdr:rowOff>247650</xdr:rowOff>
    </xdr:from>
    <xdr:ext cx="2924175" cy="485775"/>
    <xdr:grpSp>
      <xdr:nvGrpSpPr>
        <xdr:cNvPr id="191" name="Shape 2">
          <a:extLst>
            <a:ext uri="{FF2B5EF4-FFF2-40B4-BE49-F238E27FC236}">
              <a16:creationId xmlns:a16="http://schemas.microsoft.com/office/drawing/2014/main" id="{00000000-0008-0000-0600-0000BF000000}"/>
            </a:ext>
          </a:extLst>
        </xdr:cNvPr>
        <xdr:cNvGrpSpPr/>
      </xdr:nvGrpSpPr>
      <xdr:grpSpPr>
        <a:xfrm>
          <a:off x="3400425" y="44319825"/>
          <a:ext cx="2924175" cy="485775"/>
          <a:chOff x="3883913" y="3537113"/>
          <a:chExt cx="2924175" cy="485775"/>
        </a:xfrm>
      </xdr:grpSpPr>
      <xdr:grpSp>
        <xdr:nvGrpSpPr>
          <xdr:cNvPr id="192" name="Shape 151">
            <a:extLst>
              <a:ext uri="{FF2B5EF4-FFF2-40B4-BE49-F238E27FC236}">
                <a16:creationId xmlns:a16="http://schemas.microsoft.com/office/drawing/2014/main" id="{00000000-0008-0000-0600-0000C0000000}"/>
              </a:ext>
            </a:extLst>
          </xdr:cNvPr>
          <xdr:cNvGrpSpPr/>
        </xdr:nvGrpSpPr>
        <xdr:grpSpPr>
          <a:xfrm>
            <a:off x="3883913" y="3537113"/>
            <a:ext cx="2924175" cy="485775"/>
            <a:chOff x="3883913" y="3537113"/>
            <a:chExt cx="2924175" cy="485775"/>
          </a:xfrm>
        </xdr:grpSpPr>
        <xdr:sp macro="" textlink="">
          <xdr:nvSpPr>
            <xdr:cNvPr id="193" name="Shape 4">
              <a:extLst>
                <a:ext uri="{FF2B5EF4-FFF2-40B4-BE49-F238E27FC236}">
                  <a16:creationId xmlns:a16="http://schemas.microsoft.com/office/drawing/2014/main" id="{00000000-0008-0000-0600-0000C1000000}"/>
                </a:ext>
              </a:extLst>
            </xdr:cNvPr>
            <xdr:cNvSpPr/>
          </xdr:nvSpPr>
          <xdr:spPr>
            <a:xfrm>
              <a:off x="3883913" y="3537113"/>
              <a:ext cx="2924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94" name="Shape 152">
              <a:extLst>
                <a:ext uri="{FF2B5EF4-FFF2-40B4-BE49-F238E27FC236}">
                  <a16:creationId xmlns:a16="http://schemas.microsoft.com/office/drawing/2014/main" id="{00000000-0008-0000-0600-0000C2000000}"/>
                </a:ext>
              </a:extLst>
            </xdr:cNvPr>
            <xdr:cNvGrpSpPr/>
          </xdr:nvGrpSpPr>
          <xdr:grpSpPr>
            <a:xfrm>
              <a:off x="3883913" y="3537113"/>
              <a:ext cx="2924175" cy="485775"/>
              <a:chOff x="3883913" y="3537113"/>
              <a:chExt cx="2924175" cy="485775"/>
            </a:xfrm>
          </xdr:grpSpPr>
          <xdr:sp macro="" textlink="">
            <xdr:nvSpPr>
              <xdr:cNvPr id="195" name="Shape 153">
                <a:extLst>
                  <a:ext uri="{FF2B5EF4-FFF2-40B4-BE49-F238E27FC236}">
                    <a16:creationId xmlns:a16="http://schemas.microsoft.com/office/drawing/2014/main" id="{00000000-0008-0000-0600-0000C3000000}"/>
                  </a:ext>
                </a:extLst>
              </xdr:cNvPr>
              <xdr:cNvSpPr/>
            </xdr:nvSpPr>
            <xdr:spPr>
              <a:xfrm>
                <a:off x="3883913" y="3537113"/>
                <a:ext cx="2924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6" name="Shape 154">
                <a:extLst>
                  <a:ext uri="{FF2B5EF4-FFF2-40B4-BE49-F238E27FC236}">
                    <a16:creationId xmlns:a16="http://schemas.microsoft.com/office/drawing/2014/main" id="{00000000-0008-0000-0600-0000C4000000}"/>
                  </a:ext>
                </a:extLst>
              </xdr:cNvPr>
              <xdr:cNvGrpSpPr/>
            </xdr:nvGrpSpPr>
            <xdr:grpSpPr>
              <a:xfrm>
                <a:off x="3883913" y="3537113"/>
                <a:ext cx="2924175" cy="485775"/>
                <a:chOff x="16954500" y="25025075"/>
                <a:chExt cx="2932042" cy="493642"/>
              </a:xfrm>
            </xdr:grpSpPr>
            <xdr:sp macro="" textlink="">
              <xdr:nvSpPr>
                <xdr:cNvPr id="197" name="Shape 155">
                  <a:extLst>
                    <a:ext uri="{FF2B5EF4-FFF2-40B4-BE49-F238E27FC236}">
                      <a16:creationId xmlns:a16="http://schemas.microsoft.com/office/drawing/2014/main" id="{00000000-0008-0000-0600-0000C5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98" name="Shape 156">
                  <a:extLst>
                    <a:ext uri="{FF2B5EF4-FFF2-40B4-BE49-F238E27FC236}">
                      <a16:creationId xmlns:a16="http://schemas.microsoft.com/office/drawing/2014/main" id="{00000000-0008-0000-0600-0000C6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SVS</a:t>
                  </a:r>
                  <a:r>
                    <a:rPr lang="en-US" sz="1100" b="0">
                      <a:solidFill>
                        <a:schemeClr val="dk1"/>
                      </a:solidFill>
                      <a:latin typeface="Calibri"/>
                      <a:ea typeface="Calibri"/>
                      <a:cs typeface="Calibri"/>
                      <a:sym typeface="Calibri"/>
                    </a:rPr>
                    <a:t>=</a:t>
                  </a:r>
                  <a:endParaRPr sz="1400"/>
                </a:p>
              </xdr:txBody>
            </xdr:sp>
            <xdr:sp macro="" textlink="">
              <xdr:nvSpPr>
                <xdr:cNvPr id="199" name="Shape 157">
                  <a:extLst>
                    <a:ext uri="{FF2B5EF4-FFF2-40B4-BE49-F238E27FC236}">
                      <a16:creationId xmlns:a16="http://schemas.microsoft.com/office/drawing/2014/main" id="{00000000-0008-0000-0600-0000C7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Soluciones de viviendas Ejecutadas</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Soluciones de viviendas planeadas</a:t>
                  </a:r>
                  <a:endParaRPr sz="1400"/>
                </a:p>
              </xdr:txBody>
            </xdr:sp>
          </xdr:grpSp>
        </xdr:grpSp>
      </xdr:grpSp>
    </xdr:grpSp>
    <xdr:clientData fLocksWithSheet="0"/>
  </xdr:oneCellAnchor>
  <xdr:oneCellAnchor>
    <xdr:from>
      <xdr:col>1</xdr:col>
      <xdr:colOff>2714625</xdr:colOff>
      <xdr:row>52</xdr:row>
      <xdr:rowOff>247650</xdr:rowOff>
    </xdr:from>
    <xdr:ext cx="3657600" cy="485775"/>
    <xdr:grpSp>
      <xdr:nvGrpSpPr>
        <xdr:cNvPr id="200" name="Shape 2">
          <a:extLst>
            <a:ext uri="{FF2B5EF4-FFF2-40B4-BE49-F238E27FC236}">
              <a16:creationId xmlns:a16="http://schemas.microsoft.com/office/drawing/2014/main" id="{00000000-0008-0000-0600-0000C8000000}"/>
            </a:ext>
          </a:extLst>
        </xdr:cNvPr>
        <xdr:cNvGrpSpPr/>
      </xdr:nvGrpSpPr>
      <xdr:grpSpPr>
        <a:xfrm>
          <a:off x="3028950" y="45243750"/>
          <a:ext cx="3657600" cy="485775"/>
          <a:chOff x="3517200" y="3537113"/>
          <a:chExt cx="3657600" cy="485775"/>
        </a:xfrm>
      </xdr:grpSpPr>
      <xdr:grpSp>
        <xdr:nvGrpSpPr>
          <xdr:cNvPr id="201" name="Shape 158">
            <a:extLst>
              <a:ext uri="{FF2B5EF4-FFF2-40B4-BE49-F238E27FC236}">
                <a16:creationId xmlns:a16="http://schemas.microsoft.com/office/drawing/2014/main" id="{00000000-0008-0000-0600-0000C9000000}"/>
              </a:ext>
            </a:extLst>
          </xdr:cNvPr>
          <xdr:cNvGrpSpPr/>
        </xdr:nvGrpSpPr>
        <xdr:grpSpPr>
          <a:xfrm>
            <a:off x="3517200" y="3537113"/>
            <a:ext cx="3657600" cy="485775"/>
            <a:chOff x="3517200" y="3537113"/>
            <a:chExt cx="3657600" cy="485775"/>
          </a:xfrm>
        </xdr:grpSpPr>
        <xdr:sp macro="" textlink="">
          <xdr:nvSpPr>
            <xdr:cNvPr id="202" name="Shape 4">
              <a:extLst>
                <a:ext uri="{FF2B5EF4-FFF2-40B4-BE49-F238E27FC236}">
                  <a16:creationId xmlns:a16="http://schemas.microsoft.com/office/drawing/2014/main" id="{00000000-0008-0000-0600-0000CA000000}"/>
                </a:ext>
              </a:extLst>
            </xdr:cNvPr>
            <xdr:cNvSpPr/>
          </xdr:nvSpPr>
          <xdr:spPr>
            <a:xfrm>
              <a:off x="3517200" y="3537113"/>
              <a:ext cx="3657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3" name="Shape 159">
              <a:extLst>
                <a:ext uri="{FF2B5EF4-FFF2-40B4-BE49-F238E27FC236}">
                  <a16:creationId xmlns:a16="http://schemas.microsoft.com/office/drawing/2014/main" id="{00000000-0008-0000-0600-0000CB000000}"/>
                </a:ext>
              </a:extLst>
            </xdr:cNvPr>
            <xdr:cNvGrpSpPr/>
          </xdr:nvGrpSpPr>
          <xdr:grpSpPr>
            <a:xfrm>
              <a:off x="3517200" y="3537113"/>
              <a:ext cx="3657600" cy="485775"/>
              <a:chOff x="3517200" y="3537113"/>
              <a:chExt cx="3657600" cy="485775"/>
            </a:xfrm>
          </xdr:grpSpPr>
          <xdr:sp macro="" textlink="">
            <xdr:nvSpPr>
              <xdr:cNvPr id="204" name="Shape 160">
                <a:extLst>
                  <a:ext uri="{FF2B5EF4-FFF2-40B4-BE49-F238E27FC236}">
                    <a16:creationId xmlns:a16="http://schemas.microsoft.com/office/drawing/2014/main" id="{00000000-0008-0000-0600-0000CC000000}"/>
                  </a:ext>
                </a:extLst>
              </xdr:cNvPr>
              <xdr:cNvSpPr/>
            </xdr:nvSpPr>
            <xdr:spPr>
              <a:xfrm>
                <a:off x="3517200" y="3537113"/>
                <a:ext cx="3657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05" name="Shape 161">
                <a:extLst>
                  <a:ext uri="{FF2B5EF4-FFF2-40B4-BE49-F238E27FC236}">
                    <a16:creationId xmlns:a16="http://schemas.microsoft.com/office/drawing/2014/main" id="{00000000-0008-0000-0600-0000CD000000}"/>
                  </a:ext>
                </a:extLst>
              </xdr:cNvPr>
              <xdr:cNvGrpSpPr/>
            </xdr:nvGrpSpPr>
            <xdr:grpSpPr>
              <a:xfrm>
                <a:off x="3517200" y="3537113"/>
                <a:ext cx="3657600" cy="485775"/>
                <a:chOff x="16954500" y="25025075"/>
                <a:chExt cx="2932042" cy="493642"/>
              </a:xfrm>
            </xdr:grpSpPr>
            <xdr:sp macro="" textlink="">
              <xdr:nvSpPr>
                <xdr:cNvPr id="206" name="Shape 162">
                  <a:extLst>
                    <a:ext uri="{FF2B5EF4-FFF2-40B4-BE49-F238E27FC236}">
                      <a16:creationId xmlns:a16="http://schemas.microsoft.com/office/drawing/2014/main" id="{00000000-0008-0000-0600-0000CE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07" name="Shape 163">
                  <a:extLst>
                    <a:ext uri="{FF2B5EF4-FFF2-40B4-BE49-F238E27FC236}">
                      <a16:creationId xmlns:a16="http://schemas.microsoft.com/office/drawing/2014/main" id="{00000000-0008-0000-0600-0000CF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OPCU</a:t>
                  </a:r>
                  <a:r>
                    <a:rPr lang="en-US" sz="1100" b="0">
                      <a:solidFill>
                        <a:schemeClr val="dk1"/>
                      </a:solidFill>
                      <a:latin typeface="Calibri"/>
                      <a:ea typeface="Calibri"/>
                      <a:cs typeface="Calibri"/>
                      <a:sym typeface="Calibri"/>
                    </a:rPr>
                    <a:t>=</a:t>
                  </a:r>
                  <a:endParaRPr sz="1400"/>
                </a:p>
              </xdr:txBody>
            </xdr:sp>
            <xdr:sp macro="" textlink="">
              <xdr:nvSpPr>
                <xdr:cNvPr id="208" name="Shape 164">
                  <a:extLst>
                    <a:ext uri="{FF2B5EF4-FFF2-40B4-BE49-F238E27FC236}">
                      <a16:creationId xmlns:a16="http://schemas.microsoft.com/office/drawing/2014/main" id="{00000000-0008-0000-0600-0000D0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Ponderación de % Avance  Obras diseñadas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 de Obras de protección diseñadas  (100%)</a:t>
                  </a:r>
                  <a:endParaRPr sz="1400"/>
                </a:p>
              </xdr:txBody>
            </xdr:sp>
          </xdr:grpSp>
        </xdr:grpSp>
      </xdr:grpSp>
    </xdr:grpSp>
    <xdr:clientData fLocksWithSheet="0"/>
  </xdr:oneCellAnchor>
  <xdr:oneCellAnchor>
    <xdr:from>
      <xdr:col>1</xdr:col>
      <xdr:colOff>2714625</xdr:colOff>
      <xdr:row>53</xdr:row>
      <xdr:rowOff>219075</xdr:rowOff>
    </xdr:from>
    <xdr:ext cx="3657600" cy="485775"/>
    <xdr:grpSp>
      <xdr:nvGrpSpPr>
        <xdr:cNvPr id="209" name="Shape 2">
          <a:extLst>
            <a:ext uri="{FF2B5EF4-FFF2-40B4-BE49-F238E27FC236}">
              <a16:creationId xmlns:a16="http://schemas.microsoft.com/office/drawing/2014/main" id="{00000000-0008-0000-0600-0000D1000000}"/>
            </a:ext>
          </a:extLst>
        </xdr:cNvPr>
        <xdr:cNvGrpSpPr/>
      </xdr:nvGrpSpPr>
      <xdr:grpSpPr>
        <a:xfrm>
          <a:off x="3028950" y="46139100"/>
          <a:ext cx="3657600" cy="485775"/>
          <a:chOff x="3517200" y="3537113"/>
          <a:chExt cx="3657600" cy="485775"/>
        </a:xfrm>
      </xdr:grpSpPr>
      <xdr:grpSp>
        <xdr:nvGrpSpPr>
          <xdr:cNvPr id="210" name="Shape 165">
            <a:extLst>
              <a:ext uri="{FF2B5EF4-FFF2-40B4-BE49-F238E27FC236}">
                <a16:creationId xmlns:a16="http://schemas.microsoft.com/office/drawing/2014/main" id="{00000000-0008-0000-0600-0000D2000000}"/>
              </a:ext>
            </a:extLst>
          </xdr:cNvPr>
          <xdr:cNvGrpSpPr/>
        </xdr:nvGrpSpPr>
        <xdr:grpSpPr>
          <a:xfrm>
            <a:off x="3517200" y="3537113"/>
            <a:ext cx="3657600" cy="485775"/>
            <a:chOff x="3517200" y="3537113"/>
            <a:chExt cx="3657600" cy="485775"/>
          </a:xfrm>
        </xdr:grpSpPr>
        <xdr:sp macro="" textlink="">
          <xdr:nvSpPr>
            <xdr:cNvPr id="211" name="Shape 4">
              <a:extLst>
                <a:ext uri="{FF2B5EF4-FFF2-40B4-BE49-F238E27FC236}">
                  <a16:creationId xmlns:a16="http://schemas.microsoft.com/office/drawing/2014/main" id="{00000000-0008-0000-0600-0000D3000000}"/>
                </a:ext>
              </a:extLst>
            </xdr:cNvPr>
            <xdr:cNvSpPr/>
          </xdr:nvSpPr>
          <xdr:spPr>
            <a:xfrm>
              <a:off x="3517200" y="3537113"/>
              <a:ext cx="3657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12" name="Shape 166">
              <a:extLst>
                <a:ext uri="{FF2B5EF4-FFF2-40B4-BE49-F238E27FC236}">
                  <a16:creationId xmlns:a16="http://schemas.microsoft.com/office/drawing/2014/main" id="{00000000-0008-0000-0600-0000D4000000}"/>
                </a:ext>
              </a:extLst>
            </xdr:cNvPr>
            <xdr:cNvGrpSpPr/>
          </xdr:nvGrpSpPr>
          <xdr:grpSpPr>
            <a:xfrm>
              <a:off x="3517200" y="3537113"/>
              <a:ext cx="3657600" cy="485775"/>
              <a:chOff x="3517200" y="3537113"/>
              <a:chExt cx="3657600" cy="485775"/>
            </a:xfrm>
          </xdr:grpSpPr>
          <xdr:sp macro="" textlink="">
            <xdr:nvSpPr>
              <xdr:cNvPr id="213" name="Shape 167">
                <a:extLst>
                  <a:ext uri="{FF2B5EF4-FFF2-40B4-BE49-F238E27FC236}">
                    <a16:creationId xmlns:a16="http://schemas.microsoft.com/office/drawing/2014/main" id="{00000000-0008-0000-0600-0000D5000000}"/>
                  </a:ext>
                </a:extLst>
              </xdr:cNvPr>
              <xdr:cNvSpPr/>
            </xdr:nvSpPr>
            <xdr:spPr>
              <a:xfrm>
                <a:off x="3517200" y="3537113"/>
                <a:ext cx="3657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14" name="Shape 168">
                <a:extLst>
                  <a:ext uri="{FF2B5EF4-FFF2-40B4-BE49-F238E27FC236}">
                    <a16:creationId xmlns:a16="http://schemas.microsoft.com/office/drawing/2014/main" id="{00000000-0008-0000-0600-0000D6000000}"/>
                  </a:ext>
                </a:extLst>
              </xdr:cNvPr>
              <xdr:cNvGrpSpPr/>
            </xdr:nvGrpSpPr>
            <xdr:grpSpPr>
              <a:xfrm>
                <a:off x="3517200" y="3537113"/>
                <a:ext cx="3657600" cy="485775"/>
                <a:chOff x="16954500" y="25025075"/>
                <a:chExt cx="2932042" cy="493642"/>
              </a:xfrm>
            </xdr:grpSpPr>
            <xdr:sp macro="" textlink="">
              <xdr:nvSpPr>
                <xdr:cNvPr id="215" name="Shape 169">
                  <a:extLst>
                    <a:ext uri="{FF2B5EF4-FFF2-40B4-BE49-F238E27FC236}">
                      <a16:creationId xmlns:a16="http://schemas.microsoft.com/office/drawing/2014/main" id="{00000000-0008-0000-0600-0000D7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16" name="Shape 170">
                  <a:extLst>
                    <a:ext uri="{FF2B5EF4-FFF2-40B4-BE49-F238E27FC236}">
                      <a16:creationId xmlns:a16="http://schemas.microsoft.com/office/drawing/2014/main" id="{00000000-0008-0000-0600-0000D8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CRRF</a:t>
                  </a:r>
                  <a:r>
                    <a:rPr lang="en-US" sz="1100" b="0">
                      <a:solidFill>
                        <a:schemeClr val="dk1"/>
                      </a:solidFill>
                      <a:latin typeface="Calibri"/>
                      <a:ea typeface="Calibri"/>
                      <a:cs typeface="Calibri"/>
                      <a:sym typeface="Calibri"/>
                    </a:rPr>
                    <a:t>=</a:t>
                  </a:r>
                  <a:endParaRPr sz="1400"/>
                </a:p>
              </xdr:txBody>
            </xdr:sp>
            <xdr:sp macro="" textlink="">
              <xdr:nvSpPr>
                <xdr:cNvPr id="217" name="Shape 171">
                  <a:extLst>
                    <a:ext uri="{FF2B5EF4-FFF2-40B4-BE49-F238E27FC236}">
                      <a16:creationId xmlns:a16="http://schemas.microsoft.com/office/drawing/2014/main" id="{00000000-0008-0000-0600-0000D9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avance contrato reforestación rio Fonce</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Contrato suscrito (100%)</a:t>
                  </a:r>
                  <a:endParaRPr sz="1400"/>
                </a:p>
              </xdr:txBody>
            </xdr:sp>
          </xdr:grpSp>
        </xdr:grpSp>
      </xdr:grpSp>
    </xdr:grpSp>
    <xdr:clientData fLocksWithSheet="0"/>
  </xdr:oneCellAnchor>
  <xdr:oneCellAnchor>
    <xdr:from>
      <xdr:col>1</xdr:col>
      <xdr:colOff>1714500</xdr:colOff>
      <xdr:row>54</xdr:row>
      <xdr:rowOff>180975</xdr:rowOff>
    </xdr:from>
    <xdr:ext cx="5676900" cy="485775"/>
    <xdr:grpSp>
      <xdr:nvGrpSpPr>
        <xdr:cNvPr id="218" name="Shape 2">
          <a:extLst>
            <a:ext uri="{FF2B5EF4-FFF2-40B4-BE49-F238E27FC236}">
              <a16:creationId xmlns:a16="http://schemas.microsoft.com/office/drawing/2014/main" id="{00000000-0008-0000-0600-0000DA000000}"/>
            </a:ext>
          </a:extLst>
        </xdr:cNvPr>
        <xdr:cNvGrpSpPr/>
      </xdr:nvGrpSpPr>
      <xdr:grpSpPr>
        <a:xfrm>
          <a:off x="2028825" y="47024925"/>
          <a:ext cx="5676900" cy="485775"/>
          <a:chOff x="2507550" y="3537113"/>
          <a:chExt cx="5676900" cy="485775"/>
        </a:xfrm>
      </xdr:grpSpPr>
      <xdr:grpSp>
        <xdr:nvGrpSpPr>
          <xdr:cNvPr id="219" name="Shape 172">
            <a:extLst>
              <a:ext uri="{FF2B5EF4-FFF2-40B4-BE49-F238E27FC236}">
                <a16:creationId xmlns:a16="http://schemas.microsoft.com/office/drawing/2014/main" id="{00000000-0008-0000-0600-0000DB000000}"/>
              </a:ext>
            </a:extLst>
          </xdr:cNvPr>
          <xdr:cNvGrpSpPr/>
        </xdr:nvGrpSpPr>
        <xdr:grpSpPr>
          <a:xfrm>
            <a:off x="2507550" y="3537113"/>
            <a:ext cx="5676900" cy="485775"/>
            <a:chOff x="2507550" y="3537113"/>
            <a:chExt cx="5676900" cy="485775"/>
          </a:xfrm>
        </xdr:grpSpPr>
        <xdr:sp macro="" textlink="">
          <xdr:nvSpPr>
            <xdr:cNvPr id="220" name="Shape 4">
              <a:extLst>
                <a:ext uri="{FF2B5EF4-FFF2-40B4-BE49-F238E27FC236}">
                  <a16:creationId xmlns:a16="http://schemas.microsoft.com/office/drawing/2014/main" id="{00000000-0008-0000-0600-0000DC000000}"/>
                </a:ext>
              </a:extLst>
            </xdr:cNvPr>
            <xdr:cNvSpPr/>
          </xdr:nvSpPr>
          <xdr:spPr>
            <a:xfrm>
              <a:off x="2507550" y="3537113"/>
              <a:ext cx="56769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21" name="Shape 173">
              <a:extLst>
                <a:ext uri="{FF2B5EF4-FFF2-40B4-BE49-F238E27FC236}">
                  <a16:creationId xmlns:a16="http://schemas.microsoft.com/office/drawing/2014/main" id="{00000000-0008-0000-0600-0000DD000000}"/>
                </a:ext>
              </a:extLst>
            </xdr:cNvPr>
            <xdr:cNvGrpSpPr/>
          </xdr:nvGrpSpPr>
          <xdr:grpSpPr>
            <a:xfrm>
              <a:off x="2507550" y="3537113"/>
              <a:ext cx="5676900" cy="485775"/>
              <a:chOff x="2507550" y="3537113"/>
              <a:chExt cx="5676900" cy="485775"/>
            </a:xfrm>
          </xdr:grpSpPr>
          <xdr:sp macro="" textlink="">
            <xdr:nvSpPr>
              <xdr:cNvPr id="222" name="Shape 174">
                <a:extLst>
                  <a:ext uri="{FF2B5EF4-FFF2-40B4-BE49-F238E27FC236}">
                    <a16:creationId xmlns:a16="http://schemas.microsoft.com/office/drawing/2014/main" id="{00000000-0008-0000-0600-0000DE000000}"/>
                  </a:ext>
                </a:extLst>
              </xdr:cNvPr>
              <xdr:cNvSpPr/>
            </xdr:nvSpPr>
            <xdr:spPr>
              <a:xfrm>
                <a:off x="2507550" y="3537113"/>
                <a:ext cx="56769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23" name="Shape 175">
                <a:extLst>
                  <a:ext uri="{FF2B5EF4-FFF2-40B4-BE49-F238E27FC236}">
                    <a16:creationId xmlns:a16="http://schemas.microsoft.com/office/drawing/2014/main" id="{00000000-0008-0000-0600-0000DF000000}"/>
                  </a:ext>
                </a:extLst>
              </xdr:cNvPr>
              <xdr:cNvGrpSpPr/>
            </xdr:nvGrpSpPr>
            <xdr:grpSpPr>
              <a:xfrm>
                <a:off x="2507550" y="3537113"/>
                <a:ext cx="5676900" cy="485775"/>
                <a:chOff x="16954500" y="25025075"/>
                <a:chExt cx="2932042" cy="493642"/>
              </a:xfrm>
            </xdr:grpSpPr>
            <xdr:sp macro="" textlink="">
              <xdr:nvSpPr>
                <xdr:cNvPr id="224" name="Shape 176">
                  <a:extLst>
                    <a:ext uri="{FF2B5EF4-FFF2-40B4-BE49-F238E27FC236}">
                      <a16:creationId xmlns:a16="http://schemas.microsoft.com/office/drawing/2014/main" id="{00000000-0008-0000-0600-0000E0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5" name="Shape 177">
                  <a:extLst>
                    <a:ext uri="{FF2B5EF4-FFF2-40B4-BE49-F238E27FC236}">
                      <a16:creationId xmlns:a16="http://schemas.microsoft.com/office/drawing/2014/main" id="{00000000-0008-0000-0600-0000E1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OMRFT</a:t>
                  </a:r>
                  <a:r>
                    <a:rPr lang="en-US" sz="1100" b="0">
                      <a:solidFill>
                        <a:schemeClr val="dk1"/>
                      </a:solidFill>
                      <a:latin typeface="Calibri"/>
                      <a:ea typeface="Calibri"/>
                      <a:cs typeface="Calibri"/>
                      <a:sym typeface="Calibri"/>
                    </a:rPr>
                    <a:t>=</a:t>
                  </a:r>
                  <a:endParaRPr sz="1400"/>
                </a:p>
              </xdr:txBody>
            </xdr:sp>
            <xdr:sp macro="" textlink="">
              <xdr:nvSpPr>
                <xdr:cNvPr id="226" name="Shape 178">
                  <a:extLst>
                    <a:ext uri="{FF2B5EF4-FFF2-40B4-BE49-F238E27FC236}">
                      <a16:creationId xmlns:a16="http://schemas.microsoft.com/office/drawing/2014/main" id="{00000000-0008-0000-0600-0000E2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ponderación de % avance Obras mitigación  del Riesgo Rio Fonce ejecutado</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Obras mitigación  del Riesgo Rio Fonce planeadas (100%)</a:t>
                  </a:r>
                  <a:endParaRPr sz="1400"/>
                </a:p>
              </xdr:txBody>
            </xdr:sp>
          </xdr:grpSp>
        </xdr:grpSp>
      </xdr:grpSp>
    </xdr:grpSp>
    <xdr:clientData fLocksWithSheet="0"/>
  </xdr:oneCellAnchor>
  <xdr:oneCellAnchor>
    <xdr:from>
      <xdr:col>1</xdr:col>
      <xdr:colOff>1714500</xdr:colOff>
      <xdr:row>55</xdr:row>
      <xdr:rowOff>200025</xdr:rowOff>
    </xdr:from>
    <xdr:ext cx="5676900" cy="485775"/>
    <xdr:grpSp>
      <xdr:nvGrpSpPr>
        <xdr:cNvPr id="227" name="Shape 2">
          <a:extLst>
            <a:ext uri="{FF2B5EF4-FFF2-40B4-BE49-F238E27FC236}">
              <a16:creationId xmlns:a16="http://schemas.microsoft.com/office/drawing/2014/main" id="{00000000-0008-0000-0600-0000E3000000}"/>
            </a:ext>
          </a:extLst>
        </xdr:cNvPr>
        <xdr:cNvGrpSpPr/>
      </xdr:nvGrpSpPr>
      <xdr:grpSpPr>
        <a:xfrm>
          <a:off x="2028825" y="47967900"/>
          <a:ext cx="5676900" cy="485775"/>
          <a:chOff x="2507550" y="3537113"/>
          <a:chExt cx="5676900" cy="485775"/>
        </a:xfrm>
      </xdr:grpSpPr>
      <xdr:grpSp>
        <xdr:nvGrpSpPr>
          <xdr:cNvPr id="228" name="Shape 179">
            <a:extLst>
              <a:ext uri="{FF2B5EF4-FFF2-40B4-BE49-F238E27FC236}">
                <a16:creationId xmlns:a16="http://schemas.microsoft.com/office/drawing/2014/main" id="{00000000-0008-0000-0600-0000E4000000}"/>
              </a:ext>
            </a:extLst>
          </xdr:cNvPr>
          <xdr:cNvGrpSpPr/>
        </xdr:nvGrpSpPr>
        <xdr:grpSpPr>
          <a:xfrm>
            <a:off x="2507550" y="3537113"/>
            <a:ext cx="5676900" cy="485775"/>
            <a:chOff x="2507550" y="3537113"/>
            <a:chExt cx="5676900" cy="485775"/>
          </a:xfrm>
        </xdr:grpSpPr>
        <xdr:sp macro="" textlink="">
          <xdr:nvSpPr>
            <xdr:cNvPr id="229" name="Shape 4">
              <a:extLst>
                <a:ext uri="{FF2B5EF4-FFF2-40B4-BE49-F238E27FC236}">
                  <a16:creationId xmlns:a16="http://schemas.microsoft.com/office/drawing/2014/main" id="{00000000-0008-0000-0600-0000E5000000}"/>
                </a:ext>
              </a:extLst>
            </xdr:cNvPr>
            <xdr:cNvSpPr/>
          </xdr:nvSpPr>
          <xdr:spPr>
            <a:xfrm>
              <a:off x="2507550" y="3537113"/>
              <a:ext cx="56769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0" name="Shape 180">
              <a:extLst>
                <a:ext uri="{FF2B5EF4-FFF2-40B4-BE49-F238E27FC236}">
                  <a16:creationId xmlns:a16="http://schemas.microsoft.com/office/drawing/2014/main" id="{00000000-0008-0000-0600-0000E6000000}"/>
                </a:ext>
              </a:extLst>
            </xdr:cNvPr>
            <xdr:cNvGrpSpPr/>
          </xdr:nvGrpSpPr>
          <xdr:grpSpPr>
            <a:xfrm>
              <a:off x="2507550" y="3537113"/>
              <a:ext cx="5676900" cy="485775"/>
              <a:chOff x="2507550" y="3537113"/>
              <a:chExt cx="5676900" cy="485775"/>
            </a:xfrm>
          </xdr:grpSpPr>
          <xdr:sp macro="" textlink="">
            <xdr:nvSpPr>
              <xdr:cNvPr id="231" name="Shape 181">
                <a:extLst>
                  <a:ext uri="{FF2B5EF4-FFF2-40B4-BE49-F238E27FC236}">
                    <a16:creationId xmlns:a16="http://schemas.microsoft.com/office/drawing/2014/main" id="{00000000-0008-0000-0600-0000E7000000}"/>
                  </a:ext>
                </a:extLst>
              </xdr:cNvPr>
              <xdr:cNvSpPr/>
            </xdr:nvSpPr>
            <xdr:spPr>
              <a:xfrm>
                <a:off x="2507550" y="3537113"/>
                <a:ext cx="56769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2" name="Shape 182">
                <a:extLst>
                  <a:ext uri="{FF2B5EF4-FFF2-40B4-BE49-F238E27FC236}">
                    <a16:creationId xmlns:a16="http://schemas.microsoft.com/office/drawing/2014/main" id="{00000000-0008-0000-0600-0000E8000000}"/>
                  </a:ext>
                </a:extLst>
              </xdr:cNvPr>
              <xdr:cNvGrpSpPr/>
            </xdr:nvGrpSpPr>
            <xdr:grpSpPr>
              <a:xfrm>
                <a:off x="2507550" y="3537113"/>
                <a:ext cx="5676900" cy="485775"/>
                <a:chOff x="16954500" y="25025075"/>
                <a:chExt cx="2932042" cy="493642"/>
              </a:xfrm>
            </xdr:grpSpPr>
            <xdr:sp macro="" textlink="">
              <xdr:nvSpPr>
                <xdr:cNvPr id="233" name="Shape 183">
                  <a:extLst>
                    <a:ext uri="{FF2B5EF4-FFF2-40B4-BE49-F238E27FC236}">
                      <a16:creationId xmlns:a16="http://schemas.microsoft.com/office/drawing/2014/main" id="{00000000-0008-0000-0600-0000E9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34" name="Shape 184">
                  <a:extLst>
                    <a:ext uri="{FF2B5EF4-FFF2-40B4-BE49-F238E27FC236}">
                      <a16:creationId xmlns:a16="http://schemas.microsoft.com/office/drawing/2014/main" id="{00000000-0008-0000-0600-0000EA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OMRFE</a:t>
                  </a:r>
                  <a:r>
                    <a:rPr lang="en-US" sz="1100" b="0">
                      <a:solidFill>
                        <a:schemeClr val="dk1"/>
                      </a:solidFill>
                      <a:latin typeface="Calibri"/>
                      <a:ea typeface="Calibri"/>
                      <a:cs typeface="Calibri"/>
                      <a:sym typeface="Calibri"/>
                    </a:rPr>
                    <a:t>=</a:t>
                  </a:r>
                  <a:endParaRPr sz="1400"/>
                </a:p>
              </xdr:txBody>
            </xdr:sp>
            <xdr:sp macro="" textlink="">
              <xdr:nvSpPr>
                <xdr:cNvPr id="235" name="Shape 185">
                  <a:extLst>
                    <a:ext uri="{FF2B5EF4-FFF2-40B4-BE49-F238E27FC236}">
                      <a16:creationId xmlns:a16="http://schemas.microsoft.com/office/drawing/2014/main" id="{00000000-0008-0000-0600-0000EB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Obras mitigación  del Riesgo Rio Fonce entregadas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Obras mitigación  del Riesgo Rio Fonce  entregadas planeadas </a:t>
                  </a:r>
                  <a:endParaRPr sz="1400"/>
                </a:p>
              </xdr:txBody>
            </xdr:sp>
          </xdr:grpSp>
        </xdr:grpSp>
      </xdr:grpSp>
    </xdr:grpSp>
    <xdr:clientData fLocksWithSheet="0"/>
  </xdr:oneCellAnchor>
  <xdr:oneCellAnchor>
    <xdr:from>
      <xdr:col>1</xdr:col>
      <xdr:colOff>3028950</xdr:colOff>
      <xdr:row>56</xdr:row>
      <xdr:rowOff>247650</xdr:rowOff>
    </xdr:from>
    <xdr:ext cx="3028950" cy="485775"/>
    <xdr:grpSp>
      <xdr:nvGrpSpPr>
        <xdr:cNvPr id="236" name="Shape 2">
          <a:extLst>
            <a:ext uri="{FF2B5EF4-FFF2-40B4-BE49-F238E27FC236}">
              <a16:creationId xmlns:a16="http://schemas.microsoft.com/office/drawing/2014/main" id="{00000000-0008-0000-0600-0000EC000000}"/>
            </a:ext>
          </a:extLst>
        </xdr:cNvPr>
        <xdr:cNvGrpSpPr/>
      </xdr:nvGrpSpPr>
      <xdr:grpSpPr>
        <a:xfrm>
          <a:off x="3343275" y="48939450"/>
          <a:ext cx="3028950" cy="485775"/>
          <a:chOff x="3831525" y="3537113"/>
          <a:chExt cx="3028950" cy="485775"/>
        </a:xfrm>
      </xdr:grpSpPr>
      <xdr:grpSp>
        <xdr:nvGrpSpPr>
          <xdr:cNvPr id="237" name="Shape 186">
            <a:extLst>
              <a:ext uri="{FF2B5EF4-FFF2-40B4-BE49-F238E27FC236}">
                <a16:creationId xmlns:a16="http://schemas.microsoft.com/office/drawing/2014/main" id="{00000000-0008-0000-0600-0000ED000000}"/>
              </a:ext>
            </a:extLst>
          </xdr:cNvPr>
          <xdr:cNvGrpSpPr/>
        </xdr:nvGrpSpPr>
        <xdr:grpSpPr>
          <a:xfrm>
            <a:off x="3831525" y="3537113"/>
            <a:ext cx="3028950" cy="485775"/>
            <a:chOff x="3831525" y="3537113"/>
            <a:chExt cx="3028950" cy="485775"/>
          </a:xfrm>
        </xdr:grpSpPr>
        <xdr:sp macro="" textlink="">
          <xdr:nvSpPr>
            <xdr:cNvPr id="238" name="Shape 4">
              <a:extLst>
                <a:ext uri="{FF2B5EF4-FFF2-40B4-BE49-F238E27FC236}">
                  <a16:creationId xmlns:a16="http://schemas.microsoft.com/office/drawing/2014/main" id="{00000000-0008-0000-0600-0000EE000000}"/>
                </a:ext>
              </a:extLst>
            </xdr:cNvPr>
            <xdr:cNvSpPr/>
          </xdr:nvSpPr>
          <xdr:spPr>
            <a:xfrm>
              <a:off x="3831525" y="3537113"/>
              <a:ext cx="3028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39" name="Shape 187">
              <a:extLst>
                <a:ext uri="{FF2B5EF4-FFF2-40B4-BE49-F238E27FC236}">
                  <a16:creationId xmlns:a16="http://schemas.microsoft.com/office/drawing/2014/main" id="{00000000-0008-0000-0600-0000EF000000}"/>
                </a:ext>
              </a:extLst>
            </xdr:cNvPr>
            <xdr:cNvGrpSpPr/>
          </xdr:nvGrpSpPr>
          <xdr:grpSpPr>
            <a:xfrm>
              <a:off x="3831525" y="3537113"/>
              <a:ext cx="3028950" cy="485775"/>
              <a:chOff x="3831525" y="3537113"/>
              <a:chExt cx="3028950" cy="485775"/>
            </a:xfrm>
          </xdr:grpSpPr>
          <xdr:sp macro="" textlink="">
            <xdr:nvSpPr>
              <xdr:cNvPr id="240" name="Shape 188">
                <a:extLst>
                  <a:ext uri="{FF2B5EF4-FFF2-40B4-BE49-F238E27FC236}">
                    <a16:creationId xmlns:a16="http://schemas.microsoft.com/office/drawing/2014/main" id="{00000000-0008-0000-0600-0000F0000000}"/>
                  </a:ext>
                </a:extLst>
              </xdr:cNvPr>
              <xdr:cNvSpPr/>
            </xdr:nvSpPr>
            <xdr:spPr>
              <a:xfrm>
                <a:off x="3831525" y="3537113"/>
                <a:ext cx="3028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41" name="Shape 189">
                <a:extLst>
                  <a:ext uri="{FF2B5EF4-FFF2-40B4-BE49-F238E27FC236}">
                    <a16:creationId xmlns:a16="http://schemas.microsoft.com/office/drawing/2014/main" id="{00000000-0008-0000-0600-0000F1000000}"/>
                  </a:ext>
                </a:extLst>
              </xdr:cNvPr>
              <xdr:cNvGrpSpPr/>
            </xdr:nvGrpSpPr>
            <xdr:grpSpPr>
              <a:xfrm>
                <a:off x="3831525" y="3537113"/>
                <a:ext cx="3028950" cy="485775"/>
                <a:chOff x="16954500" y="25025075"/>
                <a:chExt cx="2932042" cy="493642"/>
              </a:xfrm>
            </xdr:grpSpPr>
            <xdr:sp macro="" textlink="">
              <xdr:nvSpPr>
                <xdr:cNvPr id="242" name="Shape 190">
                  <a:extLst>
                    <a:ext uri="{FF2B5EF4-FFF2-40B4-BE49-F238E27FC236}">
                      <a16:creationId xmlns:a16="http://schemas.microsoft.com/office/drawing/2014/main" id="{00000000-0008-0000-0600-0000F2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43" name="Shape 191">
                  <a:extLst>
                    <a:ext uri="{FF2B5EF4-FFF2-40B4-BE49-F238E27FC236}">
                      <a16:creationId xmlns:a16="http://schemas.microsoft.com/office/drawing/2014/main" id="{00000000-0008-0000-0600-0000F3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TRIT</a:t>
                  </a:r>
                  <a:r>
                    <a:rPr lang="en-US" sz="1100" b="0">
                      <a:solidFill>
                        <a:schemeClr val="dk1"/>
                      </a:solidFill>
                      <a:latin typeface="Calibri"/>
                      <a:ea typeface="Calibri"/>
                      <a:cs typeface="Calibri"/>
                      <a:sym typeface="Calibri"/>
                    </a:rPr>
                    <a:t>=</a:t>
                  </a:r>
                  <a:endParaRPr sz="1400"/>
                </a:p>
              </xdr:txBody>
            </xdr:sp>
            <xdr:sp macro="" textlink="">
              <xdr:nvSpPr>
                <xdr:cNvPr id="244" name="Shape 192">
                  <a:extLst>
                    <a:ext uri="{FF2B5EF4-FFF2-40B4-BE49-F238E27FC236}">
                      <a16:creationId xmlns:a16="http://schemas.microsoft.com/office/drawing/2014/main" id="{00000000-0008-0000-0600-0000F4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Avance tramo I de via ejecutado</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100% Tramo I de via planeado </a:t>
                  </a:r>
                  <a:endParaRPr sz="1100" u="none"/>
                </a:p>
              </xdr:txBody>
            </xdr:sp>
          </xdr:grpSp>
        </xdr:grpSp>
      </xdr:grpSp>
    </xdr:grpSp>
    <xdr:clientData fLocksWithSheet="0"/>
  </xdr:oneCellAnchor>
  <xdr:oneCellAnchor>
    <xdr:from>
      <xdr:col>1</xdr:col>
      <xdr:colOff>2781300</xdr:colOff>
      <xdr:row>57</xdr:row>
      <xdr:rowOff>228600</xdr:rowOff>
    </xdr:from>
    <xdr:ext cx="3524250" cy="485775"/>
    <xdr:grpSp>
      <xdr:nvGrpSpPr>
        <xdr:cNvPr id="245" name="Shape 2">
          <a:extLst>
            <a:ext uri="{FF2B5EF4-FFF2-40B4-BE49-F238E27FC236}">
              <a16:creationId xmlns:a16="http://schemas.microsoft.com/office/drawing/2014/main" id="{00000000-0008-0000-0600-0000F5000000}"/>
            </a:ext>
          </a:extLst>
        </xdr:cNvPr>
        <xdr:cNvGrpSpPr/>
      </xdr:nvGrpSpPr>
      <xdr:grpSpPr>
        <a:xfrm>
          <a:off x="3095625" y="49844325"/>
          <a:ext cx="3524250" cy="485775"/>
          <a:chOff x="3583875" y="3537113"/>
          <a:chExt cx="3524250" cy="485775"/>
        </a:xfrm>
      </xdr:grpSpPr>
      <xdr:grpSp>
        <xdr:nvGrpSpPr>
          <xdr:cNvPr id="246" name="Shape 193">
            <a:extLst>
              <a:ext uri="{FF2B5EF4-FFF2-40B4-BE49-F238E27FC236}">
                <a16:creationId xmlns:a16="http://schemas.microsoft.com/office/drawing/2014/main" id="{00000000-0008-0000-0600-0000F6000000}"/>
              </a:ext>
            </a:extLst>
          </xdr:cNvPr>
          <xdr:cNvGrpSpPr/>
        </xdr:nvGrpSpPr>
        <xdr:grpSpPr>
          <a:xfrm>
            <a:off x="3583875" y="3537113"/>
            <a:ext cx="3524250" cy="485775"/>
            <a:chOff x="3583875" y="3537113"/>
            <a:chExt cx="3524250" cy="485775"/>
          </a:xfrm>
        </xdr:grpSpPr>
        <xdr:sp macro="" textlink="">
          <xdr:nvSpPr>
            <xdr:cNvPr id="247" name="Shape 4">
              <a:extLst>
                <a:ext uri="{FF2B5EF4-FFF2-40B4-BE49-F238E27FC236}">
                  <a16:creationId xmlns:a16="http://schemas.microsoft.com/office/drawing/2014/main" id="{00000000-0008-0000-0600-0000F7000000}"/>
                </a:ext>
              </a:extLst>
            </xdr:cNvPr>
            <xdr:cNvSpPr/>
          </xdr:nvSpPr>
          <xdr:spPr>
            <a:xfrm>
              <a:off x="3583875" y="3537113"/>
              <a:ext cx="3524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48" name="Shape 194">
              <a:extLst>
                <a:ext uri="{FF2B5EF4-FFF2-40B4-BE49-F238E27FC236}">
                  <a16:creationId xmlns:a16="http://schemas.microsoft.com/office/drawing/2014/main" id="{00000000-0008-0000-0600-0000F8000000}"/>
                </a:ext>
              </a:extLst>
            </xdr:cNvPr>
            <xdr:cNvGrpSpPr/>
          </xdr:nvGrpSpPr>
          <xdr:grpSpPr>
            <a:xfrm>
              <a:off x="3583875" y="3537113"/>
              <a:ext cx="3524250" cy="485775"/>
              <a:chOff x="3583875" y="3537113"/>
              <a:chExt cx="3524250" cy="485775"/>
            </a:xfrm>
          </xdr:grpSpPr>
          <xdr:sp macro="" textlink="">
            <xdr:nvSpPr>
              <xdr:cNvPr id="249" name="Shape 195">
                <a:extLst>
                  <a:ext uri="{FF2B5EF4-FFF2-40B4-BE49-F238E27FC236}">
                    <a16:creationId xmlns:a16="http://schemas.microsoft.com/office/drawing/2014/main" id="{00000000-0008-0000-0600-0000F9000000}"/>
                  </a:ext>
                </a:extLst>
              </xdr:cNvPr>
              <xdr:cNvSpPr/>
            </xdr:nvSpPr>
            <xdr:spPr>
              <a:xfrm>
                <a:off x="3583875" y="3537113"/>
                <a:ext cx="3524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0" name="Shape 196">
                <a:extLst>
                  <a:ext uri="{FF2B5EF4-FFF2-40B4-BE49-F238E27FC236}">
                    <a16:creationId xmlns:a16="http://schemas.microsoft.com/office/drawing/2014/main" id="{00000000-0008-0000-0600-0000FA000000}"/>
                  </a:ext>
                </a:extLst>
              </xdr:cNvPr>
              <xdr:cNvGrpSpPr/>
            </xdr:nvGrpSpPr>
            <xdr:grpSpPr>
              <a:xfrm>
                <a:off x="3583875" y="3537113"/>
                <a:ext cx="3524250" cy="485775"/>
                <a:chOff x="16954500" y="25025075"/>
                <a:chExt cx="2932042" cy="493642"/>
              </a:xfrm>
            </xdr:grpSpPr>
            <xdr:sp macro="" textlink="">
              <xdr:nvSpPr>
                <xdr:cNvPr id="251" name="Shape 197">
                  <a:extLst>
                    <a:ext uri="{FF2B5EF4-FFF2-40B4-BE49-F238E27FC236}">
                      <a16:creationId xmlns:a16="http://schemas.microsoft.com/office/drawing/2014/main" id="{00000000-0008-0000-0600-0000FB00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52" name="Shape 198">
                  <a:extLst>
                    <a:ext uri="{FF2B5EF4-FFF2-40B4-BE49-F238E27FC236}">
                      <a16:creationId xmlns:a16="http://schemas.microsoft.com/office/drawing/2014/main" id="{00000000-0008-0000-0600-0000FC000000}"/>
                    </a:ext>
                  </a:extLst>
                </xdr:cNvPr>
                <xdr:cNvSpPr txBox="1"/>
              </xdr:nvSpPr>
              <xdr:spPr>
                <a:xfrm>
                  <a:off x="16954500" y="25131872"/>
                  <a:ext cx="505238"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TRIIT</a:t>
                  </a:r>
                  <a:r>
                    <a:rPr lang="en-US" sz="1100" b="0">
                      <a:solidFill>
                        <a:schemeClr val="dk1"/>
                      </a:solidFill>
                      <a:latin typeface="Calibri"/>
                      <a:ea typeface="Calibri"/>
                      <a:cs typeface="Calibri"/>
                      <a:sym typeface="Calibri"/>
                    </a:rPr>
                    <a:t>=</a:t>
                  </a:r>
                  <a:endParaRPr sz="1400"/>
                </a:p>
              </xdr:txBody>
            </xdr:sp>
            <xdr:sp macro="" textlink="">
              <xdr:nvSpPr>
                <xdr:cNvPr id="253" name="Shape 199">
                  <a:extLst>
                    <a:ext uri="{FF2B5EF4-FFF2-40B4-BE49-F238E27FC236}">
                      <a16:creationId xmlns:a16="http://schemas.microsoft.com/office/drawing/2014/main" id="{00000000-0008-0000-0600-0000FD00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Avance tramo II de via ejecutado</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100% de Tramo II de via  </a:t>
                  </a:r>
                  <a:endParaRPr sz="1100" u="none"/>
                </a:p>
              </xdr:txBody>
            </xdr:sp>
          </xdr:grpSp>
        </xdr:grpSp>
      </xdr:grpSp>
    </xdr:grpSp>
    <xdr:clientData fLocksWithSheet="0"/>
  </xdr:oneCellAnchor>
  <xdr:oneCellAnchor>
    <xdr:from>
      <xdr:col>1</xdr:col>
      <xdr:colOff>3028950</xdr:colOff>
      <xdr:row>58</xdr:row>
      <xdr:rowOff>219075</xdr:rowOff>
    </xdr:from>
    <xdr:ext cx="2971800" cy="485775"/>
    <xdr:grpSp>
      <xdr:nvGrpSpPr>
        <xdr:cNvPr id="254" name="Shape 2">
          <a:extLst>
            <a:ext uri="{FF2B5EF4-FFF2-40B4-BE49-F238E27FC236}">
              <a16:creationId xmlns:a16="http://schemas.microsoft.com/office/drawing/2014/main" id="{00000000-0008-0000-0600-0000FE000000}"/>
            </a:ext>
          </a:extLst>
        </xdr:cNvPr>
        <xdr:cNvGrpSpPr/>
      </xdr:nvGrpSpPr>
      <xdr:grpSpPr>
        <a:xfrm>
          <a:off x="3343275" y="50758725"/>
          <a:ext cx="2971800" cy="485775"/>
          <a:chOff x="3860100" y="3537113"/>
          <a:chExt cx="2971800" cy="485775"/>
        </a:xfrm>
      </xdr:grpSpPr>
      <xdr:grpSp>
        <xdr:nvGrpSpPr>
          <xdr:cNvPr id="255" name="Shape 200">
            <a:extLst>
              <a:ext uri="{FF2B5EF4-FFF2-40B4-BE49-F238E27FC236}">
                <a16:creationId xmlns:a16="http://schemas.microsoft.com/office/drawing/2014/main" id="{00000000-0008-0000-0600-0000FF000000}"/>
              </a:ext>
            </a:extLst>
          </xdr:cNvPr>
          <xdr:cNvGrpSpPr/>
        </xdr:nvGrpSpPr>
        <xdr:grpSpPr>
          <a:xfrm>
            <a:off x="3860100" y="3537113"/>
            <a:ext cx="2971800" cy="485775"/>
            <a:chOff x="3860100" y="3537113"/>
            <a:chExt cx="2971800" cy="485775"/>
          </a:xfrm>
        </xdr:grpSpPr>
        <xdr:sp macro="" textlink="">
          <xdr:nvSpPr>
            <xdr:cNvPr id="256" name="Shape 4">
              <a:extLst>
                <a:ext uri="{FF2B5EF4-FFF2-40B4-BE49-F238E27FC236}">
                  <a16:creationId xmlns:a16="http://schemas.microsoft.com/office/drawing/2014/main" id="{00000000-0008-0000-0600-000000010000}"/>
                </a:ext>
              </a:extLst>
            </xdr:cNvPr>
            <xdr:cNvSpPr/>
          </xdr:nvSpPr>
          <xdr:spPr>
            <a:xfrm>
              <a:off x="3860100" y="3537113"/>
              <a:ext cx="2971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57" name="Shape 201">
              <a:extLst>
                <a:ext uri="{FF2B5EF4-FFF2-40B4-BE49-F238E27FC236}">
                  <a16:creationId xmlns:a16="http://schemas.microsoft.com/office/drawing/2014/main" id="{00000000-0008-0000-0600-000001010000}"/>
                </a:ext>
              </a:extLst>
            </xdr:cNvPr>
            <xdr:cNvGrpSpPr/>
          </xdr:nvGrpSpPr>
          <xdr:grpSpPr>
            <a:xfrm>
              <a:off x="3860100" y="3537113"/>
              <a:ext cx="2971800" cy="485775"/>
              <a:chOff x="3860100" y="3537113"/>
              <a:chExt cx="2971800" cy="485775"/>
            </a:xfrm>
          </xdr:grpSpPr>
          <xdr:sp macro="" textlink="">
            <xdr:nvSpPr>
              <xdr:cNvPr id="258" name="Shape 202">
                <a:extLst>
                  <a:ext uri="{FF2B5EF4-FFF2-40B4-BE49-F238E27FC236}">
                    <a16:creationId xmlns:a16="http://schemas.microsoft.com/office/drawing/2014/main" id="{00000000-0008-0000-0600-000002010000}"/>
                  </a:ext>
                </a:extLst>
              </xdr:cNvPr>
              <xdr:cNvSpPr/>
            </xdr:nvSpPr>
            <xdr:spPr>
              <a:xfrm>
                <a:off x="3860100" y="3537113"/>
                <a:ext cx="2971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9" name="Shape 203">
                <a:extLst>
                  <a:ext uri="{FF2B5EF4-FFF2-40B4-BE49-F238E27FC236}">
                    <a16:creationId xmlns:a16="http://schemas.microsoft.com/office/drawing/2014/main" id="{00000000-0008-0000-0600-000003010000}"/>
                  </a:ext>
                </a:extLst>
              </xdr:cNvPr>
              <xdr:cNvGrpSpPr/>
            </xdr:nvGrpSpPr>
            <xdr:grpSpPr>
              <a:xfrm>
                <a:off x="3860100" y="3537113"/>
                <a:ext cx="2971800" cy="485775"/>
                <a:chOff x="17494139" y="25025075"/>
                <a:chExt cx="2392402" cy="493642"/>
              </a:xfrm>
            </xdr:grpSpPr>
            <xdr:sp macro="" textlink="">
              <xdr:nvSpPr>
                <xdr:cNvPr id="260" name="Shape 204">
                  <a:extLst>
                    <a:ext uri="{FF2B5EF4-FFF2-40B4-BE49-F238E27FC236}">
                      <a16:creationId xmlns:a16="http://schemas.microsoft.com/office/drawing/2014/main" id="{00000000-0008-0000-0600-000004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61" name="Shape 205">
                  <a:extLst>
                    <a:ext uri="{FF2B5EF4-FFF2-40B4-BE49-F238E27FC236}">
                      <a16:creationId xmlns:a16="http://schemas.microsoft.com/office/drawing/2014/main" id="{00000000-0008-0000-0600-000005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VMGT</a:t>
                  </a:r>
                  <a:r>
                    <a:rPr lang="en-US" sz="1100" b="0">
                      <a:solidFill>
                        <a:schemeClr val="dk1"/>
                      </a:solidFill>
                      <a:latin typeface="Calibri"/>
                      <a:ea typeface="Calibri"/>
                      <a:cs typeface="Calibri"/>
                      <a:sym typeface="Calibri"/>
                    </a:rPr>
                    <a:t>=</a:t>
                  </a:r>
                  <a:endParaRPr sz="1400"/>
                </a:p>
              </xdr:txBody>
            </xdr:sp>
            <xdr:sp macro="" textlink="">
              <xdr:nvSpPr>
                <xdr:cNvPr id="262" name="Shape 206">
                  <a:extLst>
                    <a:ext uri="{FF2B5EF4-FFF2-40B4-BE49-F238E27FC236}">
                      <a16:creationId xmlns:a16="http://schemas.microsoft.com/office/drawing/2014/main" id="{00000000-0008-0000-0600-000006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vivendas ejecutadas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viviendas  planeadas  </a:t>
                  </a:r>
                  <a:endParaRPr sz="1100" u="none"/>
                </a:p>
              </xdr:txBody>
            </xdr:sp>
          </xdr:grpSp>
        </xdr:grpSp>
      </xdr:grpSp>
    </xdr:grpSp>
    <xdr:clientData fLocksWithSheet="0"/>
  </xdr:oneCellAnchor>
  <xdr:oneCellAnchor>
    <xdr:from>
      <xdr:col>1</xdr:col>
      <xdr:colOff>2933700</xdr:colOff>
      <xdr:row>59</xdr:row>
      <xdr:rowOff>238125</xdr:rowOff>
    </xdr:from>
    <xdr:ext cx="3400425" cy="485775"/>
    <xdr:grpSp>
      <xdr:nvGrpSpPr>
        <xdr:cNvPr id="263" name="Shape 2">
          <a:extLst>
            <a:ext uri="{FF2B5EF4-FFF2-40B4-BE49-F238E27FC236}">
              <a16:creationId xmlns:a16="http://schemas.microsoft.com/office/drawing/2014/main" id="{00000000-0008-0000-0600-000007010000}"/>
            </a:ext>
          </a:extLst>
        </xdr:cNvPr>
        <xdr:cNvGrpSpPr/>
      </xdr:nvGrpSpPr>
      <xdr:grpSpPr>
        <a:xfrm>
          <a:off x="3248025" y="51701700"/>
          <a:ext cx="3400425" cy="485775"/>
          <a:chOff x="3645788" y="3537113"/>
          <a:chExt cx="3400425" cy="485775"/>
        </a:xfrm>
      </xdr:grpSpPr>
      <xdr:grpSp>
        <xdr:nvGrpSpPr>
          <xdr:cNvPr id="264" name="Shape 207">
            <a:extLst>
              <a:ext uri="{FF2B5EF4-FFF2-40B4-BE49-F238E27FC236}">
                <a16:creationId xmlns:a16="http://schemas.microsoft.com/office/drawing/2014/main" id="{00000000-0008-0000-0600-000008010000}"/>
              </a:ext>
            </a:extLst>
          </xdr:cNvPr>
          <xdr:cNvGrpSpPr/>
        </xdr:nvGrpSpPr>
        <xdr:grpSpPr>
          <a:xfrm>
            <a:off x="3645788" y="3537113"/>
            <a:ext cx="3400425" cy="485775"/>
            <a:chOff x="3645788" y="3537113"/>
            <a:chExt cx="3400425" cy="485775"/>
          </a:xfrm>
        </xdr:grpSpPr>
        <xdr:sp macro="" textlink="">
          <xdr:nvSpPr>
            <xdr:cNvPr id="265" name="Shape 4">
              <a:extLst>
                <a:ext uri="{FF2B5EF4-FFF2-40B4-BE49-F238E27FC236}">
                  <a16:creationId xmlns:a16="http://schemas.microsoft.com/office/drawing/2014/main" id="{00000000-0008-0000-0600-000009010000}"/>
                </a:ext>
              </a:extLst>
            </xdr:cNvPr>
            <xdr:cNvSpPr/>
          </xdr:nvSpPr>
          <xdr:spPr>
            <a:xfrm>
              <a:off x="3645788" y="3537113"/>
              <a:ext cx="3400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66" name="Shape 208">
              <a:extLst>
                <a:ext uri="{FF2B5EF4-FFF2-40B4-BE49-F238E27FC236}">
                  <a16:creationId xmlns:a16="http://schemas.microsoft.com/office/drawing/2014/main" id="{00000000-0008-0000-0600-00000A010000}"/>
                </a:ext>
              </a:extLst>
            </xdr:cNvPr>
            <xdr:cNvGrpSpPr/>
          </xdr:nvGrpSpPr>
          <xdr:grpSpPr>
            <a:xfrm>
              <a:off x="3645788" y="3537113"/>
              <a:ext cx="3400425" cy="485775"/>
              <a:chOff x="3645788" y="3537113"/>
              <a:chExt cx="3400425" cy="485775"/>
            </a:xfrm>
          </xdr:grpSpPr>
          <xdr:sp macro="" textlink="">
            <xdr:nvSpPr>
              <xdr:cNvPr id="267" name="Shape 209">
                <a:extLst>
                  <a:ext uri="{FF2B5EF4-FFF2-40B4-BE49-F238E27FC236}">
                    <a16:creationId xmlns:a16="http://schemas.microsoft.com/office/drawing/2014/main" id="{00000000-0008-0000-0600-00000B010000}"/>
                  </a:ext>
                </a:extLst>
              </xdr:cNvPr>
              <xdr:cNvSpPr/>
            </xdr:nvSpPr>
            <xdr:spPr>
              <a:xfrm>
                <a:off x="3645788" y="3537113"/>
                <a:ext cx="3400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68" name="Shape 210">
                <a:extLst>
                  <a:ext uri="{FF2B5EF4-FFF2-40B4-BE49-F238E27FC236}">
                    <a16:creationId xmlns:a16="http://schemas.microsoft.com/office/drawing/2014/main" id="{00000000-0008-0000-0600-00000C010000}"/>
                  </a:ext>
                </a:extLst>
              </xdr:cNvPr>
              <xdr:cNvGrpSpPr/>
            </xdr:nvGrpSpPr>
            <xdr:grpSpPr>
              <a:xfrm>
                <a:off x="3645788" y="3537113"/>
                <a:ext cx="3400425" cy="485775"/>
                <a:chOff x="17494139" y="25025075"/>
                <a:chExt cx="2392402" cy="493642"/>
              </a:xfrm>
            </xdr:grpSpPr>
            <xdr:sp macro="" textlink="">
              <xdr:nvSpPr>
                <xdr:cNvPr id="269" name="Shape 211">
                  <a:extLst>
                    <a:ext uri="{FF2B5EF4-FFF2-40B4-BE49-F238E27FC236}">
                      <a16:creationId xmlns:a16="http://schemas.microsoft.com/office/drawing/2014/main" id="{00000000-0008-0000-0600-00000D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70" name="Shape 212">
                  <a:extLst>
                    <a:ext uri="{FF2B5EF4-FFF2-40B4-BE49-F238E27FC236}">
                      <a16:creationId xmlns:a16="http://schemas.microsoft.com/office/drawing/2014/main" id="{00000000-0008-0000-0600-00000E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VMGE</a:t>
                  </a:r>
                  <a:r>
                    <a:rPr lang="en-US" sz="1100" b="0">
                      <a:solidFill>
                        <a:schemeClr val="dk1"/>
                      </a:solidFill>
                      <a:latin typeface="Calibri"/>
                      <a:ea typeface="Calibri"/>
                      <a:cs typeface="Calibri"/>
                      <a:sym typeface="Calibri"/>
                    </a:rPr>
                    <a:t>=</a:t>
                  </a:r>
                  <a:endParaRPr sz="1400"/>
                </a:p>
              </xdr:txBody>
            </xdr:sp>
            <xdr:sp macro="" textlink="">
              <xdr:nvSpPr>
                <xdr:cNvPr id="271" name="Shape 213">
                  <a:extLst>
                    <a:ext uri="{FF2B5EF4-FFF2-40B4-BE49-F238E27FC236}">
                      <a16:creationId xmlns:a16="http://schemas.microsoft.com/office/drawing/2014/main" id="{00000000-0008-0000-0600-00000F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vivendas entregadas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viviendas  a entregar planeadas  </a:t>
                  </a:r>
                  <a:endParaRPr sz="1100" u="none"/>
                </a:p>
              </xdr:txBody>
            </xdr:sp>
          </xdr:grpSp>
        </xdr:grpSp>
      </xdr:grpSp>
    </xdr:grpSp>
    <xdr:clientData fLocksWithSheet="0"/>
  </xdr:oneCellAnchor>
  <xdr:oneCellAnchor>
    <xdr:from>
      <xdr:col>1</xdr:col>
      <xdr:colOff>2733675</xdr:colOff>
      <xdr:row>60</xdr:row>
      <xdr:rowOff>200025</xdr:rowOff>
    </xdr:from>
    <xdr:ext cx="3686175" cy="485775"/>
    <xdr:grpSp>
      <xdr:nvGrpSpPr>
        <xdr:cNvPr id="272" name="Shape 2">
          <a:extLst>
            <a:ext uri="{FF2B5EF4-FFF2-40B4-BE49-F238E27FC236}">
              <a16:creationId xmlns:a16="http://schemas.microsoft.com/office/drawing/2014/main" id="{00000000-0008-0000-0600-000010010000}"/>
            </a:ext>
          </a:extLst>
        </xdr:cNvPr>
        <xdr:cNvGrpSpPr/>
      </xdr:nvGrpSpPr>
      <xdr:grpSpPr>
        <a:xfrm>
          <a:off x="3048000" y="52587525"/>
          <a:ext cx="3686175" cy="485775"/>
          <a:chOff x="3502913" y="3537113"/>
          <a:chExt cx="3686175" cy="485775"/>
        </a:xfrm>
      </xdr:grpSpPr>
      <xdr:grpSp>
        <xdr:nvGrpSpPr>
          <xdr:cNvPr id="273" name="Shape 214">
            <a:extLst>
              <a:ext uri="{FF2B5EF4-FFF2-40B4-BE49-F238E27FC236}">
                <a16:creationId xmlns:a16="http://schemas.microsoft.com/office/drawing/2014/main" id="{00000000-0008-0000-0600-000011010000}"/>
              </a:ext>
            </a:extLst>
          </xdr:cNvPr>
          <xdr:cNvGrpSpPr/>
        </xdr:nvGrpSpPr>
        <xdr:grpSpPr>
          <a:xfrm>
            <a:off x="3502913" y="3537113"/>
            <a:ext cx="3686175" cy="485775"/>
            <a:chOff x="3502913" y="3537113"/>
            <a:chExt cx="3686175" cy="485775"/>
          </a:xfrm>
        </xdr:grpSpPr>
        <xdr:sp macro="" textlink="">
          <xdr:nvSpPr>
            <xdr:cNvPr id="274" name="Shape 4">
              <a:extLst>
                <a:ext uri="{FF2B5EF4-FFF2-40B4-BE49-F238E27FC236}">
                  <a16:creationId xmlns:a16="http://schemas.microsoft.com/office/drawing/2014/main" id="{00000000-0008-0000-0600-000012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75" name="Shape 215">
              <a:extLst>
                <a:ext uri="{FF2B5EF4-FFF2-40B4-BE49-F238E27FC236}">
                  <a16:creationId xmlns:a16="http://schemas.microsoft.com/office/drawing/2014/main" id="{00000000-0008-0000-0600-000013010000}"/>
                </a:ext>
              </a:extLst>
            </xdr:cNvPr>
            <xdr:cNvGrpSpPr/>
          </xdr:nvGrpSpPr>
          <xdr:grpSpPr>
            <a:xfrm>
              <a:off x="3502913" y="3537113"/>
              <a:ext cx="3686175" cy="485775"/>
              <a:chOff x="3502913" y="3537113"/>
              <a:chExt cx="3686175" cy="485775"/>
            </a:xfrm>
          </xdr:grpSpPr>
          <xdr:sp macro="" textlink="">
            <xdr:nvSpPr>
              <xdr:cNvPr id="276" name="Shape 216">
                <a:extLst>
                  <a:ext uri="{FF2B5EF4-FFF2-40B4-BE49-F238E27FC236}">
                    <a16:creationId xmlns:a16="http://schemas.microsoft.com/office/drawing/2014/main" id="{00000000-0008-0000-0600-000014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77" name="Shape 217">
                <a:extLst>
                  <a:ext uri="{FF2B5EF4-FFF2-40B4-BE49-F238E27FC236}">
                    <a16:creationId xmlns:a16="http://schemas.microsoft.com/office/drawing/2014/main" id="{00000000-0008-0000-0600-000015010000}"/>
                  </a:ext>
                </a:extLst>
              </xdr:cNvPr>
              <xdr:cNvGrpSpPr/>
            </xdr:nvGrpSpPr>
            <xdr:grpSpPr>
              <a:xfrm>
                <a:off x="3502913" y="3537113"/>
                <a:ext cx="3686175" cy="485775"/>
                <a:chOff x="17494139" y="25025075"/>
                <a:chExt cx="2392402" cy="493642"/>
              </a:xfrm>
            </xdr:grpSpPr>
            <xdr:sp macro="" textlink="">
              <xdr:nvSpPr>
                <xdr:cNvPr id="278" name="Shape 218">
                  <a:extLst>
                    <a:ext uri="{FF2B5EF4-FFF2-40B4-BE49-F238E27FC236}">
                      <a16:creationId xmlns:a16="http://schemas.microsoft.com/office/drawing/2014/main" id="{00000000-0008-0000-0600-000016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79" name="Shape 219">
                  <a:extLst>
                    <a:ext uri="{FF2B5EF4-FFF2-40B4-BE49-F238E27FC236}">
                      <a16:creationId xmlns:a16="http://schemas.microsoft.com/office/drawing/2014/main" id="{00000000-0008-0000-0600-000017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OEGT</a:t>
                  </a:r>
                  <a:r>
                    <a:rPr lang="en-US" sz="1100" b="0">
                      <a:solidFill>
                        <a:schemeClr val="dk1"/>
                      </a:solidFill>
                      <a:latin typeface="Calibri"/>
                      <a:ea typeface="Calibri"/>
                      <a:cs typeface="Calibri"/>
                      <a:sym typeface="Calibri"/>
                    </a:rPr>
                    <a:t>=</a:t>
                  </a:r>
                  <a:endParaRPr sz="1400"/>
                </a:p>
              </xdr:txBody>
            </xdr:sp>
            <xdr:sp macro="" textlink="">
              <xdr:nvSpPr>
                <xdr:cNvPr id="280" name="Shape 220">
                  <a:extLst>
                    <a:ext uri="{FF2B5EF4-FFF2-40B4-BE49-F238E27FC236}">
                      <a16:creationId xmlns:a16="http://schemas.microsoft.com/office/drawing/2014/main" id="{00000000-0008-0000-0600-000018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obras de estabilización ejecutadas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viviendas  a entregar planeadas  </a:t>
                  </a:r>
                  <a:endParaRPr sz="1100" u="none"/>
                </a:p>
              </xdr:txBody>
            </xdr:sp>
          </xdr:grpSp>
        </xdr:grpSp>
      </xdr:grpSp>
    </xdr:grpSp>
    <xdr:clientData fLocksWithSheet="0"/>
  </xdr:oneCellAnchor>
  <xdr:oneCellAnchor>
    <xdr:from>
      <xdr:col>1</xdr:col>
      <xdr:colOff>2733675</xdr:colOff>
      <xdr:row>61</xdr:row>
      <xdr:rowOff>257175</xdr:rowOff>
    </xdr:from>
    <xdr:ext cx="3686175" cy="485775"/>
    <xdr:grpSp>
      <xdr:nvGrpSpPr>
        <xdr:cNvPr id="281" name="Shape 2">
          <a:extLst>
            <a:ext uri="{FF2B5EF4-FFF2-40B4-BE49-F238E27FC236}">
              <a16:creationId xmlns:a16="http://schemas.microsoft.com/office/drawing/2014/main" id="{00000000-0008-0000-0600-000019010000}"/>
            </a:ext>
          </a:extLst>
        </xdr:cNvPr>
        <xdr:cNvGrpSpPr/>
      </xdr:nvGrpSpPr>
      <xdr:grpSpPr>
        <a:xfrm>
          <a:off x="3048000" y="53568600"/>
          <a:ext cx="3686175" cy="485775"/>
          <a:chOff x="3502913" y="3537113"/>
          <a:chExt cx="3686175" cy="485775"/>
        </a:xfrm>
      </xdr:grpSpPr>
      <xdr:grpSp>
        <xdr:nvGrpSpPr>
          <xdr:cNvPr id="282" name="Shape 221">
            <a:extLst>
              <a:ext uri="{FF2B5EF4-FFF2-40B4-BE49-F238E27FC236}">
                <a16:creationId xmlns:a16="http://schemas.microsoft.com/office/drawing/2014/main" id="{00000000-0008-0000-0600-00001A010000}"/>
              </a:ext>
            </a:extLst>
          </xdr:cNvPr>
          <xdr:cNvGrpSpPr/>
        </xdr:nvGrpSpPr>
        <xdr:grpSpPr>
          <a:xfrm>
            <a:off x="3502913" y="3537113"/>
            <a:ext cx="3686175" cy="485775"/>
            <a:chOff x="3502913" y="3537113"/>
            <a:chExt cx="3686175" cy="485775"/>
          </a:xfrm>
        </xdr:grpSpPr>
        <xdr:sp macro="" textlink="">
          <xdr:nvSpPr>
            <xdr:cNvPr id="283" name="Shape 4">
              <a:extLst>
                <a:ext uri="{FF2B5EF4-FFF2-40B4-BE49-F238E27FC236}">
                  <a16:creationId xmlns:a16="http://schemas.microsoft.com/office/drawing/2014/main" id="{00000000-0008-0000-0600-00001B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84" name="Shape 222">
              <a:extLst>
                <a:ext uri="{FF2B5EF4-FFF2-40B4-BE49-F238E27FC236}">
                  <a16:creationId xmlns:a16="http://schemas.microsoft.com/office/drawing/2014/main" id="{00000000-0008-0000-0600-00001C010000}"/>
                </a:ext>
              </a:extLst>
            </xdr:cNvPr>
            <xdr:cNvGrpSpPr/>
          </xdr:nvGrpSpPr>
          <xdr:grpSpPr>
            <a:xfrm>
              <a:off x="3502913" y="3537113"/>
              <a:ext cx="3686175" cy="485775"/>
              <a:chOff x="3502913" y="3537113"/>
              <a:chExt cx="3686175" cy="485775"/>
            </a:xfrm>
          </xdr:grpSpPr>
          <xdr:sp macro="" textlink="">
            <xdr:nvSpPr>
              <xdr:cNvPr id="285" name="Shape 223">
                <a:extLst>
                  <a:ext uri="{FF2B5EF4-FFF2-40B4-BE49-F238E27FC236}">
                    <a16:creationId xmlns:a16="http://schemas.microsoft.com/office/drawing/2014/main" id="{00000000-0008-0000-0600-00001D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86" name="Shape 224">
                <a:extLst>
                  <a:ext uri="{FF2B5EF4-FFF2-40B4-BE49-F238E27FC236}">
                    <a16:creationId xmlns:a16="http://schemas.microsoft.com/office/drawing/2014/main" id="{00000000-0008-0000-0600-00001E010000}"/>
                  </a:ext>
                </a:extLst>
              </xdr:cNvPr>
              <xdr:cNvGrpSpPr/>
            </xdr:nvGrpSpPr>
            <xdr:grpSpPr>
              <a:xfrm>
                <a:off x="3502913" y="3537113"/>
                <a:ext cx="3686175" cy="485775"/>
                <a:chOff x="17494139" y="25025075"/>
                <a:chExt cx="2392402" cy="493642"/>
              </a:xfrm>
            </xdr:grpSpPr>
            <xdr:sp macro="" textlink="">
              <xdr:nvSpPr>
                <xdr:cNvPr id="287" name="Shape 225">
                  <a:extLst>
                    <a:ext uri="{FF2B5EF4-FFF2-40B4-BE49-F238E27FC236}">
                      <a16:creationId xmlns:a16="http://schemas.microsoft.com/office/drawing/2014/main" id="{00000000-0008-0000-0600-00001F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88" name="Shape 226">
                  <a:extLst>
                    <a:ext uri="{FF2B5EF4-FFF2-40B4-BE49-F238E27FC236}">
                      <a16:creationId xmlns:a16="http://schemas.microsoft.com/office/drawing/2014/main" id="{00000000-0008-0000-0600-000020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EMAP</a:t>
                  </a:r>
                  <a:r>
                    <a:rPr lang="en-US" sz="1100" b="0">
                      <a:solidFill>
                        <a:schemeClr val="dk1"/>
                      </a:solidFill>
                      <a:latin typeface="Calibri"/>
                      <a:ea typeface="Calibri"/>
                      <a:cs typeface="Calibri"/>
                      <a:sym typeface="Calibri"/>
                    </a:rPr>
                    <a:t>=</a:t>
                  </a:r>
                  <a:endParaRPr sz="1400"/>
                </a:p>
              </xdr:txBody>
            </xdr:sp>
            <xdr:sp macro="" textlink="">
              <xdr:nvSpPr>
                <xdr:cNvPr id="289" name="Shape 227">
                  <a:extLst>
                    <a:ext uri="{FF2B5EF4-FFF2-40B4-BE49-F238E27FC236}">
                      <a16:creationId xmlns:a16="http://schemas.microsoft.com/office/drawing/2014/main" id="{00000000-0008-0000-0600-000021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emprendimientos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emprendimientos planeados  </a:t>
                  </a:r>
                  <a:endParaRPr sz="1100" u="none"/>
                </a:p>
              </xdr:txBody>
            </xdr:sp>
          </xdr:grpSp>
        </xdr:grpSp>
      </xdr:grpSp>
    </xdr:grpSp>
    <xdr:clientData fLocksWithSheet="0"/>
  </xdr:oneCellAnchor>
  <xdr:oneCellAnchor>
    <xdr:from>
      <xdr:col>1</xdr:col>
      <xdr:colOff>2733675</xdr:colOff>
      <xdr:row>62</xdr:row>
      <xdr:rowOff>228600</xdr:rowOff>
    </xdr:from>
    <xdr:ext cx="3686175" cy="485775"/>
    <xdr:grpSp>
      <xdr:nvGrpSpPr>
        <xdr:cNvPr id="290" name="Shape 2">
          <a:extLst>
            <a:ext uri="{FF2B5EF4-FFF2-40B4-BE49-F238E27FC236}">
              <a16:creationId xmlns:a16="http://schemas.microsoft.com/office/drawing/2014/main" id="{00000000-0008-0000-0600-000022010000}"/>
            </a:ext>
          </a:extLst>
        </xdr:cNvPr>
        <xdr:cNvGrpSpPr/>
      </xdr:nvGrpSpPr>
      <xdr:grpSpPr>
        <a:xfrm>
          <a:off x="3048000" y="54463950"/>
          <a:ext cx="3686175" cy="485775"/>
          <a:chOff x="3502913" y="3537113"/>
          <a:chExt cx="3686175" cy="485775"/>
        </a:xfrm>
      </xdr:grpSpPr>
      <xdr:grpSp>
        <xdr:nvGrpSpPr>
          <xdr:cNvPr id="291" name="Shape 228">
            <a:extLst>
              <a:ext uri="{FF2B5EF4-FFF2-40B4-BE49-F238E27FC236}">
                <a16:creationId xmlns:a16="http://schemas.microsoft.com/office/drawing/2014/main" id="{00000000-0008-0000-0600-000023010000}"/>
              </a:ext>
            </a:extLst>
          </xdr:cNvPr>
          <xdr:cNvGrpSpPr/>
        </xdr:nvGrpSpPr>
        <xdr:grpSpPr>
          <a:xfrm>
            <a:off x="3502913" y="3537113"/>
            <a:ext cx="3686175" cy="485775"/>
            <a:chOff x="3502913" y="3537113"/>
            <a:chExt cx="3686175" cy="485775"/>
          </a:xfrm>
        </xdr:grpSpPr>
        <xdr:sp macro="" textlink="">
          <xdr:nvSpPr>
            <xdr:cNvPr id="292" name="Shape 4">
              <a:extLst>
                <a:ext uri="{FF2B5EF4-FFF2-40B4-BE49-F238E27FC236}">
                  <a16:creationId xmlns:a16="http://schemas.microsoft.com/office/drawing/2014/main" id="{00000000-0008-0000-0600-000024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93" name="Shape 229">
              <a:extLst>
                <a:ext uri="{FF2B5EF4-FFF2-40B4-BE49-F238E27FC236}">
                  <a16:creationId xmlns:a16="http://schemas.microsoft.com/office/drawing/2014/main" id="{00000000-0008-0000-0600-000025010000}"/>
                </a:ext>
              </a:extLst>
            </xdr:cNvPr>
            <xdr:cNvGrpSpPr/>
          </xdr:nvGrpSpPr>
          <xdr:grpSpPr>
            <a:xfrm>
              <a:off x="3502913" y="3537113"/>
              <a:ext cx="3686175" cy="485775"/>
              <a:chOff x="3502913" y="3537113"/>
              <a:chExt cx="3686175" cy="485775"/>
            </a:xfrm>
          </xdr:grpSpPr>
          <xdr:sp macro="" textlink="">
            <xdr:nvSpPr>
              <xdr:cNvPr id="294" name="Shape 230">
                <a:extLst>
                  <a:ext uri="{FF2B5EF4-FFF2-40B4-BE49-F238E27FC236}">
                    <a16:creationId xmlns:a16="http://schemas.microsoft.com/office/drawing/2014/main" id="{00000000-0008-0000-0600-000026010000}"/>
                  </a:ext>
                </a:extLst>
              </xdr:cNvPr>
              <xdr:cNvSpPr/>
            </xdr:nvSpPr>
            <xdr:spPr>
              <a:xfrm>
                <a:off x="3502913" y="3537113"/>
                <a:ext cx="3686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95" name="Shape 231">
                <a:extLst>
                  <a:ext uri="{FF2B5EF4-FFF2-40B4-BE49-F238E27FC236}">
                    <a16:creationId xmlns:a16="http://schemas.microsoft.com/office/drawing/2014/main" id="{00000000-0008-0000-0600-000027010000}"/>
                  </a:ext>
                </a:extLst>
              </xdr:cNvPr>
              <xdr:cNvGrpSpPr/>
            </xdr:nvGrpSpPr>
            <xdr:grpSpPr>
              <a:xfrm>
                <a:off x="3502913" y="3537113"/>
                <a:ext cx="3686175" cy="485775"/>
                <a:chOff x="17494139" y="25025075"/>
                <a:chExt cx="2392402" cy="493642"/>
              </a:xfrm>
            </xdr:grpSpPr>
            <xdr:sp macro="" textlink="">
              <xdr:nvSpPr>
                <xdr:cNvPr id="296" name="Shape 232">
                  <a:extLst>
                    <a:ext uri="{FF2B5EF4-FFF2-40B4-BE49-F238E27FC236}">
                      <a16:creationId xmlns:a16="http://schemas.microsoft.com/office/drawing/2014/main" id="{00000000-0008-0000-0600-000028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97" name="Shape 233">
                  <a:extLst>
                    <a:ext uri="{FF2B5EF4-FFF2-40B4-BE49-F238E27FC236}">
                      <a16:creationId xmlns:a16="http://schemas.microsoft.com/office/drawing/2014/main" id="{00000000-0008-0000-0600-000029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IEEH</a:t>
                  </a:r>
                  <a:r>
                    <a:rPr lang="en-US" sz="1100" b="0">
                      <a:solidFill>
                        <a:schemeClr val="dk1"/>
                      </a:solidFill>
                      <a:latin typeface="Calibri"/>
                      <a:ea typeface="Calibri"/>
                      <a:cs typeface="Calibri"/>
                      <a:sym typeface="Calibri"/>
                    </a:rPr>
                    <a:t>=</a:t>
                  </a:r>
                  <a:endParaRPr sz="1400"/>
                </a:p>
              </xdr:txBody>
            </xdr:sp>
            <xdr:sp macro="" textlink="">
              <xdr:nvSpPr>
                <xdr:cNvPr id="298" name="Shape 234">
                  <a:extLst>
                    <a:ext uri="{FF2B5EF4-FFF2-40B4-BE49-F238E27FC236}">
                      <a16:creationId xmlns:a16="http://schemas.microsoft.com/office/drawing/2014/main" id="{00000000-0008-0000-0600-00002A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Inventario de entrega de Estaciones Realizadas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estaciones entregadas planeadas</a:t>
                  </a:r>
                  <a:endParaRPr sz="1100" u="none"/>
                </a:p>
              </xdr:txBody>
            </xdr:sp>
          </xdr:grpSp>
        </xdr:grpSp>
      </xdr:grpSp>
    </xdr:grpSp>
    <xdr:clientData fLocksWithSheet="0"/>
  </xdr:oneCellAnchor>
  <xdr:oneCellAnchor>
    <xdr:from>
      <xdr:col>1</xdr:col>
      <xdr:colOff>3438525</xdr:colOff>
      <xdr:row>63</xdr:row>
      <xdr:rowOff>190500</xdr:rowOff>
    </xdr:from>
    <xdr:ext cx="2266950" cy="485775"/>
    <xdr:grpSp>
      <xdr:nvGrpSpPr>
        <xdr:cNvPr id="299" name="Shape 2">
          <a:extLst>
            <a:ext uri="{FF2B5EF4-FFF2-40B4-BE49-F238E27FC236}">
              <a16:creationId xmlns:a16="http://schemas.microsoft.com/office/drawing/2014/main" id="{00000000-0008-0000-0600-00002B010000}"/>
            </a:ext>
          </a:extLst>
        </xdr:cNvPr>
        <xdr:cNvGrpSpPr/>
      </xdr:nvGrpSpPr>
      <xdr:grpSpPr>
        <a:xfrm>
          <a:off x="3752850" y="55349775"/>
          <a:ext cx="2266950" cy="485775"/>
          <a:chOff x="4212525" y="3537113"/>
          <a:chExt cx="2266950" cy="485775"/>
        </a:xfrm>
      </xdr:grpSpPr>
      <xdr:grpSp>
        <xdr:nvGrpSpPr>
          <xdr:cNvPr id="300" name="Shape 235">
            <a:extLst>
              <a:ext uri="{FF2B5EF4-FFF2-40B4-BE49-F238E27FC236}">
                <a16:creationId xmlns:a16="http://schemas.microsoft.com/office/drawing/2014/main" id="{00000000-0008-0000-0600-00002C010000}"/>
              </a:ext>
            </a:extLst>
          </xdr:cNvPr>
          <xdr:cNvGrpSpPr/>
        </xdr:nvGrpSpPr>
        <xdr:grpSpPr>
          <a:xfrm>
            <a:off x="4212525" y="3537113"/>
            <a:ext cx="2266950" cy="485775"/>
            <a:chOff x="4212525" y="3537113"/>
            <a:chExt cx="2266950" cy="485775"/>
          </a:xfrm>
        </xdr:grpSpPr>
        <xdr:sp macro="" textlink="">
          <xdr:nvSpPr>
            <xdr:cNvPr id="301" name="Shape 4">
              <a:extLst>
                <a:ext uri="{FF2B5EF4-FFF2-40B4-BE49-F238E27FC236}">
                  <a16:creationId xmlns:a16="http://schemas.microsoft.com/office/drawing/2014/main" id="{00000000-0008-0000-0600-00002D010000}"/>
                </a:ext>
              </a:extLst>
            </xdr:cNvPr>
            <xdr:cNvSpPr/>
          </xdr:nvSpPr>
          <xdr:spPr>
            <a:xfrm>
              <a:off x="4212525" y="3537113"/>
              <a:ext cx="2266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02" name="Shape 236">
              <a:extLst>
                <a:ext uri="{FF2B5EF4-FFF2-40B4-BE49-F238E27FC236}">
                  <a16:creationId xmlns:a16="http://schemas.microsoft.com/office/drawing/2014/main" id="{00000000-0008-0000-0600-00002E010000}"/>
                </a:ext>
              </a:extLst>
            </xdr:cNvPr>
            <xdr:cNvGrpSpPr/>
          </xdr:nvGrpSpPr>
          <xdr:grpSpPr>
            <a:xfrm>
              <a:off x="4212525" y="3537113"/>
              <a:ext cx="2266950" cy="485775"/>
              <a:chOff x="4212525" y="3537113"/>
              <a:chExt cx="2266950" cy="485775"/>
            </a:xfrm>
          </xdr:grpSpPr>
          <xdr:sp macro="" textlink="">
            <xdr:nvSpPr>
              <xdr:cNvPr id="303" name="Shape 237">
                <a:extLst>
                  <a:ext uri="{FF2B5EF4-FFF2-40B4-BE49-F238E27FC236}">
                    <a16:creationId xmlns:a16="http://schemas.microsoft.com/office/drawing/2014/main" id="{00000000-0008-0000-0600-00002F010000}"/>
                  </a:ext>
                </a:extLst>
              </xdr:cNvPr>
              <xdr:cNvSpPr/>
            </xdr:nvSpPr>
            <xdr:spPr>
              <a:xfrm>
                <a:off x="4212525" y="3537113"/>
                <a:ext cx="2266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04" name="Shape 238">
                <a:extLst>
                  <a:ext uri="{FF2B5EF4-FFF2-40B4-BE49-F238E27FC236}">
                    <a16:creationId xmlns:a16="http://schemas.microsoft.com/office/drawing/2014/main" id="{00000000-0008-0000-0600-000030010000}"/>
                  </a:ext>
                </a:extLst>
              </xdr:cNvPr>
              <xdr:cNvGrpSpPr/>
            </xdr:nvGrpSpPr>
            <xdr:grpSpPr>
              <a:xfrm>
                <a:off x="4212525" y="3537113"/>
                <a:ext cx="2266950" cy="485775"/>
                <a:chOff x="17494139" y="25025075"/>
                <a:chExt cx="2392402" cy="493642"/>
              </a:xfrm>
            </xdr:grpSpPr>
            <xdr:sp macro="" textlink="">
              <xdr:nvSpPr>
                <xdr:cNvPr id="305" name="Shape 239">
                  <a:extLst>
                    <a:ext uri="{FF2B5EF4-FFF2-40B4-BE49-F238E27FC236}">
                      <a16:creationId xmlns:a16="http://schemas.microsoft.com/office/drawing/2014/main" id="{00000000-0008-0000-0600-000031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06" name="Shape 240">
                  <a:extLst>
                    <a:ext uri="{FF2B5EF4-FFF2-40B4-BE49-F238E27FC236}">
                      <a16:creationId xmlns:a16="http://schemas.microsoft.com/office/drawing/2014/main" id="{00000000-0008-0000-0600-000032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CSRS</a:t>
                  </a:r>
                  <a:r>
                    <a:rPr lang="en-US" sz="1100" b="0">
                      <a:solidFill>
                        <a:schemeClr val="dk1"/>
                      </a:solidFill>
                      <a:latin typeface="Calibri"/>
                      <a:ea typeface="Calibri"/>
                      <a:cs typeface="Calibri"/>
                      <a:sym typeface="Calibri"/>
                    </a:rPr>
                    <a:t>=</a:t>
                  </a:r>
                  <a:endParaRPr sz="1400"/>
                </a:p>
              </xdr:txBody>
            </xdr:sp>
            <xdr:sp macro="" textlink="">
              <xdr:nvSpPr>
                <xdr:cNvPr id="307" name="Shape 241">
                  <a:extLst>
                    <a:ext uri="{FF2B5EF4-FFF2-40B4-BE49-F238E27FC236}">
                      <a16:creationId xmlns:a16="http://schemas.microsoft.com/office/drawing/2014/main" id="{00000000-0008-0000-0600-000033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Avance de contratación</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Contrato suscrito 100%</a:t>
                  </a:r>
                  <a:endParaRPr sz="1100" u="none"/>
                </a:p>
              </xdr:txBody>
            </xdr:sp>
          </xdr:grpSp>
        </xdr:grpSp>
      </xdr:grpSp>
    </xdr:grpSp>
    <xdr:clientData fLocksWithSheet="0"/>
  </xdr:oneCellAnchor>
  <xdr:oneCellAnchor>
    <xdr:from>
      <xdr:col>1</xdr:col>
      <xdr:colOff>3095625</xdr:colOff>
      <xdr:row>64</xdr:row>
      <xdr:rowOff>219075</xdr:rowOff>
    </xdr:from>
    <xdr:ext cx="2943225" cy="485775"/>
    <xdr:grpSp>
      <xdr:nvGrpSpPr>
        <xdr:cNvPr id="308" name="Shape 2">
          <a:extLst>
            <a:ext uri="{FF2B5EF4-FFF2-40B4-BE49-F238E27FC236}">
              <a16:creationId xmlns:a16="http://schemas.microsoft.com/office/drawing/2014/main" id="{00000000-0008-0000-0600-000034010000}"/>
            </a:ext>
          </a:extLst>
        </xdr:cNvPr>
        <xdr:cNvGrpSpPr/>
      </xdr:nvGrpSpPr>
      <xdr:grpSpPr>
        <a:xfrm>
          <a:off x="3409950" y="56302275"/>
          <a:ext cx="2943225" cy="485775"/>
          <a:chOff x="3874388" y="3537113"/>
          <a:chExt cx="2943225" cy="485775"/>
        </a:xfrm>
      </xdr:grpSpPr>
      <xdr:grpSp>
        <xdr:nvGrpSpPr>
          <xdr:cNvPr id="309" name="Shape 242">
            <a:extLst>
              <a:ext uri="{FF2B5EF4-FFF2-40B4-BE49-F238E27FC236}">
                <a16:creationId xmlns:a16="http://schemas.microsoft.com/office/drawing/2014/main" id="{00000000-0008-0000-0600-000035010000}"/>
              </a:ext>
            </a:extLst>
          </xdr:cNvPr>
          <xdr:cNvGrpSpPr/>
        </xdr:nvGrpSpPr>
        <xdr:grpSpPr>
          <a:xfrm>
            <a:off x="3874388" y="3537113"/>
            <a:ext cx="2943225" cy="485775"/>
            <a:chOff x="3874388" y="3537113"/>
            <a:chExt cx="2943225" cy="485775"/>
          </a:xfrm>
        </xdr:grpSpPr>
        <xdr:sp macro="" textlink="">
          <xdr:nvSpPr>
            <xdr:cNvPr id="310" name="Shape 4">
              <a:extLst>
                <a:ext uri="{FF2B5EF4-FFF2-40B4-BE49-F238E27FC236}">
                  <a16:creationId xmlns:a16="http://schemas.microsoft.com/office/drawing/2014/main" id="{00000000-0008-0000-0600-000036010000}"/>
                </a:ext>
              </a:extLst>
            </xdr:cNvPr>
            <xdr:cNvSpPr/>
          </xdr:nvSpPr>
          <xdr:spPr>
            <a:xfrm>
              <a:off x="3874388" y="3537113"/>
              <a:ext cx="2943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11" name="Shape 243">
              <a:extLst>
                <a:ext uri="{FF2B5EF4-FFF2-40B4-BE49-F238E27FC236}">
                  <a16:creationId xmlns:a16="http://schemas.microsoft.com/office/drawing/2014/main" id="{00000000-0008-0000-0600-000037010000}"/>
                </a:ext>
              </a:extLst>
            </xdr:cNvPr>
            <xdr:cNvGrpSpPr/>
          </xdr:nvGrpSpPr>
          <xdr:grpSpPr>
            <a:xfrm>
              <a:off x="3874388" y="3537113"/>
              <a:ext cx="2943225" cy="485775"/>
              <a:chOff x="3874388" y="3537113"/>
              <a:chExt cx="2943225" cy="485775"/>
            </a:xfrm>
          </xdr:grpSpPr>
          <xdr:sp macro="" textlink="">
            <xdr:nvSpPr>
              <xdr:cNvPr id="312" name="Shape 244">
                <a:extLst>
                  <a:ext uri="{FF2B5EF4-FFF2-40B4-BE49-F238E27FC236}">
                    <a16:creationId xmlns:a16="http://schemas.microsoft.com/office/drawing/2014/main" id="{00000000-0008-0000-0600-000038010000}"/>
                  </a:ext>
                </a:extLst>
              </xdr:cNvPr>
              <xdr:cNvSpPr/>
            </xdr:nvSpPr>
            <xdr:spPr>
              <a:xfrm>
                <a:off x="3874388" y="3537113"/>
                <a:ext cx="2943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13" name="Shape 245">
                <a:extLst>
                  <a:ext uri="{FF2B5EF4-FFF2-40B4-BE49-F238E27FC236}">
                    <a16:creationId xmlns:a16="http://schemas.microsoft.com/office/drawing/2014/main" id="{00000000-0008-0000-0600-000039010000}"/>
                  </a:ext>
                </a:extLst>
              </xdr:cNvPr>
              <xdr:cNvGrpSpPr/>
            </xdr:nvGrpSpPr>
            <xdr:grpSpPr>
              <a:xfrm>
                <a:off x="3874388" y="3537113"/>
                <a:ext cx="2943225" cy="485775"/>
                <a:chOff x="17494139" y="25025075"/>
                <a:chExt cx="2392402" cy="493642"/>
              </a:xfrm>
            </xdr:grpSpPr>
            <xdr:sp macro="" textlink="">
              <xdr:nvSpPr>
                <xdr:cNvPr id="314" name="Shape 246">
                  <a:extLst>
                    <a:ext uri="{FF2B5EF4-FFF2-40B4-BE49-F238E27FC236}">
                      <a16:creationId xmlns:a16="http://schemas.microsoft.com/office/drawing/2014/main" id="{00000000-0008-0000-0600-00003A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15" name="Shape 247">
                  <a:extLst>
                    <a:ext uri="{FF2B5EF4-FFF2-40B4-BE49-F238E27FC236}">
                      <a16:creationId xmlns:a16="http://schemas.microsoft.com/office/drawing/2014/main" id="{00000000-0008-0000-0600-00003B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IVVR</a:t>
                  </a:r>
                  <a:r>
                    <a:rPr lang="en-US" sz="1100" b="0">
                      <a:solidFill>
                        <a:schemeClr val="dk1"/>
                      </a:solidFill>
                      <a:latin typeface="Calibri"/>
                      <a:ea typeface="Calibri"/>
                      <a:cs typeface="Calibri"/>
                      <a:sym typeface="Calibri"/>
                    </a:rPr>
                    <a:t>=</a:t>
                  </a:r>
                  <a:endParaRPr sz="1400"/>
                </a:p>
              </xdr:txBody>
            </xdr:sp>
            <xdr:sp macro="" textlink="">
              <xdr:nvSpPr>
                <xdr:cNvPr id="316" name="Shape 248">
                  <a:extLst>
                    <a:ext uri="{FF2B5EF4-FFF2-40B4-BE49-F238E27FC236}">
                      <a16:creationId xmlns:a16="http://schemas.microsoft.com/office/drawing/2014/main" id="{00000000-0008-0000-0600-00003C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Informes de visitas Realizadas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informes de visitas planeadas</a:t>
                  </a:r>
                  <a:endParaRPr sz="1100" u="none"/>
                </a:p>
              </xdr:txBody>
            </xdr:sp>
          </xdr:grpSp>
        </xdr:grpSp>
      </xdr:grpSp>
    </xdr:grpSp>
    <xdr:clientData fLocksWithSheet="0"/>
  </xdr:oneCellAnchor>
  <xdr:oneCellAnchor>
    <xdr:from>
      <xdr:col>1</xdr:col>
      <xdr:colOff>3095625</xdr:colOff>
      <xdr:row>65</xdr:row>
      <xdr:rowOff>257175</xdr:rowOff>
    </xdr:from>
    <xdr:ext cx="2943225" cy="485775"/>
    <xdr:grpSp>
      <xdr:nvGrpSpPr>
        <xdr:cNvPr id="317" name="Shape 2">
          <a:extLst>
            <a:ext uri="{FF2B5EF4-FFF2-40B4-BE49-F238E27FC236}">
              <a16:creationId xmlns:a16="http://schemas.microsoft.com/office/drawing/2014/main" id="{00000000-0008-0000-0600-00003D010000}"/>
            </a:ext>
          </a:extLst>
        </xdr:cNvPr>
        <xdr:cNvGrpSpPr/>
      </xdr:nvGrpSpPr>
      <xdr:grpSpPr>
        <a:xfrm>
          <a:off x="3409950" y="57264300"/>
          <a:ext cx="2943225" cy="485775"/>
          <a:chOff x="3874388" y="3537113"/>
          <a:chExt cx="2943225" cy="485775"/>
        </a:xfrm>
      </xdr:grpSpPr>
      <xdr:grpSp>
        <xdr:nvGrpSpPr>
          <xdr:cNvPr id="318" name="Shape 249">
            <a:extLst>
              <a:ext uri="{FF2B5EF4-FFF2-40B4-BE49-F238E27FC236}">
                <a16:creationId xmlns:a16="http://schemas.microsoft.com/office/drawing/2014/main" id="{00000000-0008-0000-0600-00003E010000}"/>
              </a:ext>
            </a:extLst>
          </xdr:cNvPr>
          <xdr:cNvGrpSpPr/>
        </xdr:nvGrpSpPr>
        <xdr:grpSpPr>
          <a:xfrm>
            <a:off x="3874388" y="3537113"/>
            <a:ext cx="2943225" cy="485775"/>
            <a:chOff x="3874388" y="3537113"/>
            <a:chExt cx="2943225" cy="485775"/>
          </a:xfrm>
        </xdr:grpSpPr>
        <xdr:sp macro="" textlink="">
          <xdr:nvSpPr>
            <xdr:cNvPr id="319" name="Shape 4">
              <a:extLst>
                <a:ext uri="{FF2B5EF4-FFF2-40B4-BE49-F238E27FC236}">
                  <a16:creationId xmlns:a16="http://schemas.microsoft.com/office/drawing/2014/main" id="{00000000-0008-0000-0600-00003F010000}"/>
                </a:ext>
              </a:extLst>
            </xdr:cNvPr>
            <xdr:cNvSpPr/>
          </xdr:nvSpPr>
          <xdr:spPr>
            <a:xfrm>
              <a:off x="3874388" y="3537113"/>
              <a:ext cx="2943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0" name="Shape 250">
              <a:extLst>
                <a:ext uri="{FF2B5EF4-FFF2-40B4-BE49-F238E27FC236}">
                  <a16:creationId xmlns:a16="http://schemas.microsoft.com/office/drawing/2014/main" id="{00000000-0008-0000-0600-000040010000}"/>
                </a:ext>
              </a:extLst>
            </xdr:cNvPr>
            <xdr:cNvGrpSpPr/>
          </xdr:nvGrpSpPr>
          <xdr:grpSpPr>
            <a:xfrm>
              <a:off x="3874388" y="3537113"/>
              <a:ext cx="2943225" cy="485775"/>
              <a:chOff x="3874388" y="3537113"/>
              <a:chExt cx="2943225" cy="485775"/>
            </a:xfrm>
          </xdr:grpSpPr>
          <xdr:sp macro="" textlink="">
            <xdr:nvSpPr>
              <xdr:cNvPr id="321" name="Shape 251">
                <a:extLst>
                  <a:ext uri="{FF2B5EF4-FFF2-40B4-BE49-F238E27FC236}">
                    <a16:creationId xmlns:a16="http://schemas.microsoft.com/office/drawing/2014/main" id="{00000000-0008-0000-0600-000041010000}"/>
                  </a:ext>
                </a:extLst>
              </xdr:cNvPr>
              <xdr:cNvSpPr/>
            </xdr:nvSpPr>
            <xdr:spPr>
              <a:xfrm>
                <a:off x="3874388" y="3537113"/>
                <a:ext cx="2943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22" name="Shape 252">
                <a:extLst>
                  <a:ext uri="{FF2B5EF4-FFF2-40B4-BE49-F238E27FC236}">
                    <a16:creationId xmlns:a16="http://schemas.microsoft.com/office/drawing/2014/main" id="{00000000-0008-0000-0600-000042010000}"/>
                  </a:ext>
                </a:extLst>
              </xdr:cNvPr>
              <xdr:cNvGrpSpPr/>
            </xdr:nvGrpSpPr>
            <xdr:grpSpPr>
              <a:xfrm>
                <a:off x="3874388" y="3537113"/>
                <a:ext cx="2943225" cy="485775"/>
                <a:chOff x="17494139" y="25025075"/>
                <a:chExt cx="2392402" cy="493642"/>
              </a:xfrm>
            </xdr:grpSpPr>
            <xdr:sp macro="" textlink="">
              <xdr:nvSpPr>
                <xdr:cNvPr id="323" name="Shape 253">
                  <a:extLst>
                    <a:ext uri="{FF2B5EF4-FFF2-40B4-BE49-F238E27FC236}">
                      <a16:creationId xmlns:a16="http://schemas.microsoft.com/office/drawing/2014/main" id="{00000000-0008-0000-0600-000043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24" name="Shape 254">
                  <a:extLst>
                    <a:ext uri="{FF2B5EF4-FFF2-40B4-BE49-F238E27FC236}">
                      <a16:creationId xmlns:a16="http://schemas.microsoft.com/office/drawing/2014/main" id="{00000000-0008-0000-0600-000044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EHME</a:t>
                  </a:r>
                  <a:r>
                    <a:rPr lang="en-US" sz="1100" b="0">
                      <a:solidFill>
                        <a:schemeClr val="dk1"/>
                      </a:solidFill>
                      <a:latin typeface="Calibri"/>
                      <a:ea typeface="Calibri"/>
                      <a:cs typeface="Calibri"/>
                      <a:sym typeface="Calibri"/>
                    </a:rPr>
                    <a:t>=</a:t>
                  </a:r>
                  <a:endParaRPr sz="1400"/>
                </a:p>
              </xdr:txBody>
            </xdr:sp>
            <xdr:sp macro="" textlink="">
              <xdr:nvSpPr>
                <xdr:cNvPr id="325" name="Shape 255">
                  <a:extLst>
                    <a:ext uri="{FF2B5EF4-FFF2-40B4-BE49-F238E27FC236}">
                      <a16:creationId xmlns:a16="http://schemas.microsoft.com/office/drawing/2014/main" id="{00000000-0008-0000-0600-000045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Estaciones instaladas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estaciones planeadas</a:t>
                  </a:r>
                  <a:endParaRPr sz="1400"/>
                </a:p>
              </xdr:txBody>
            </xdr:sp>
          </xdr:grpSp>
        </xdr:grpSp>
      </xdr:grpSp>
    </xdr:grpSp>
    <xdr:clientData fLocksWithSheet="0"/>
  </xdr:oneCellAnchor>
  <xdr:oneCellAnchor>
    <xdr:from>
      <xdr:col>1</xdr:col>
      <xdr:colOff>2819400</xdr:colOff>
      <xdr:row>66</xdr:row>
      <xdr:rowOff>228600</xdr:rowOff>
    </xdr:from>
    <xdr:ext cx="3505200" cy="485775"/>
    <xdr:grpSp>
      <xdr:nvGrpSpPr>
        <xdr:cNvPr id="326" name="Shape 2">
          <a:extLst>
            <a:ext uri="{FF2B5EF4-FFF2-40B4-BE49-F238E27FC236}">
              <a16:creationId xmlns:a16="http://schemas.microsoft.com/office/drawing/2014/main" id="{00000000-0008-0000-0600-000046010000}"/>
            </a:ext>
          </a:extLst>
        </xdr:cNvPr>
        <xdr:cNvGrpSpPr/>
      </xdr:nvGrpSpPr>
      <xdr:grpSpPr>
        <a:xfrm>
          <a:off x="3133725" y="58159650"/>
          <a:ext cx="3505200" cy="485775"/>
          <a:chOff x="3593400" y="3537113"/>
          <a:chExt cx="3505200" cy="485775"/>
        </a:xfrm>
      </xdr:grpSpPr>
      <xdr:grpSp>
        <xdr:nvGrpSpPr>
          <xdr:cNvPr id="327" name="Shape 256">
            <a:extLst>
              <a:ext uri="{FF2B5EF4-FFF2-40B4-BE49-F238E27FC236}">
                <a16:creationId xmlns:a16="http://schemas.microsoft.com/office/drawing/2014/main" id="{00000000-0008-0000-0600-000047010000}"/>
              </a:ext>
            </a:extLst>
          </xdr:cNvPr>
          <xdr:cNvGrpSpPr/>
        </xdr:nvGrpSpPr>
        <xdr:grpSpPr>
          <a:xfrm>
            <a:off x="3593400" y="3537113"/>
            <a:ext cx="3505200" cy="485775"/>
            <a:chOff x="3593400" y="3537113"/>
            <a:chExt cx="3505200" cy="485775"/>
          </a:xfrm>
        </xdr:grpSpPr>
        <xdr:sp macro="" textlink="">
          <xdr:nvSpPr>
            <xdr:cNvPr id="328" name="Shape 4">
              <a:extLst>
                <a:ext uri="{FF2B5EF4-FFF2-40B4-BE49-F238E27FC236}">
                  <a16:creationId xmlns:a16="http://schemas.microsoft.com/office/drawing/2014/main" id="{00000000-0008-0000-0600-00004801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29" name="Shape 257">
              <a:extLst>
                <a:ext uri="{FF2B5EF4-FFF2-40B4-BE49-F238E27FC236}">
                  <a16:creationId xmlns:a16="http://schemas.microsoft.com/office/drawing/2014/main" id="{00000000-0008-0000-0600-000049010000}"/>
                </a:ext>
              </a:extLst>
            </xdr:cNvPr>
            <xdr:cNvGrpSpPr/>
          </xdr:nvGrpSpPr>
          <xdr:grpSpPr>
            <a:xfrm>
              <a:off x="3593400" y="3537113"/>
              <a:ext cx="3505200" cy="485775"/>
              <a:chOff x="3593400" y="3537113"/>
              <a:chExt cx="3505200" cy="485775"/>
            </a:xfrm>
          </xdr:grpSpPr>
          <xdr:sp macro="" textlink="">
            <xdr:nvSpPr>
              <xdr:cNvPr id="330" name="Shape 258">
                <a:extLst>
                  <a:ext uri="{FF2B5EF4-FFF2-40B4-BE49-F238E27FC236}">
                    <a16:creationId xmlns:a16="http://schemas.microsoft.com/office/drawing/2014/main" id="{00000000-0008-0000-0600-00004A01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31" name="Shape 259">
                <a:extLst>
                  <a:ext uri="{FF2B5EF4-FFF2-40B4-BE49-F238E27FC236}">
                    <a16:creationId xmlns:a16="http://schemas.microsoft.com/office/drawing/2014/main" id="{00000000-0008-0000-0600-00004B010000}"/>
                  </a:ext>
                </a:extLst>
              </xdr:cNvPr>
              <xdr:cNvGrpSpPr/>
            </xdr:nvGrpSpPr>
            <xdr:grpSpPr>
              <a:xfrm>
                <a:off x="3593400" y="3537113"/>
                <a:ext cx="3505200" cy="485775"/>
                <a:chOff x="17494139" y="25025075"/>
                <a:chExt cx="2392402" cy="493642"/>
              </a:xfrm>
            </xdr:grpSpPr>
            <xdr:sp macro="" textlink="">
              <xdr:nvSpPr>
                <xdr:cNvPr id="332" name="Shape 260">
                  <a:extLst>
                    <a:ext uri="{FF2B5EF4-FFF2-40B4-BE49-F238E27FC236}">
                      <a16:creationId xmlns:a16="http://schemas.microsoft.com/office/drawing/2014/main" id="{00000000-0008-0000-0600-00004C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33" name="Shape 261">
                  <a:extLst>
                    <a:ext uri="{FF2B5EF4-FFF2-40B4-BE49-F238E27FC236}">
                      <a16:creationId xmlns:a16="http://schemas.microsoft.com/office/drawing/2014/main" id="{00000000-0008-0000-0600-00004D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HISMJ</a:t>
                  </a:r>
                  <a:r>
                    <a:rPr lang="en-US" sz="1100" b="0">
                      <a:solidFill>
                        <a:schemeClr val="dk1"/>
                      </a:solidFill>
                      <a:latin typeface="Calibri"/>
                      <a:ea typeface="Calibri"/>
                      <a:cs typeface="Calibri"/>
                      <a:sym typeface="Calibri"/>
                    </a:rPr>
                    <a:t>=</a:t>
                  </a:r>
                  <a:endParaRPr sz="1400"/>
                </a:p>
              </xdr:txBody>
            </xdr:sp>
            <xdr:sp macro="" textlink="">
              <xdr:nvSpPr>
                <xdr:cNvPr id="334" name="Shape 262">
                  <a:extLst>
                    <a:ext uri="{FF2B5EF4-FFF2-40B4-BE49-F238E27FC236}">
                      <a16:creationId xmlns:a16="http://schemas.microsoft.com/office/drawing/2014/main" id="{00000000-0008-0000-0600-00004E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adquisición de herramienta</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Herramienta Informatica adquirida 100%</a:t>
                  </a:r>
                  <a:endParaRPr sz="1400"/>
                </a:p>
              </xdr:txBody>
            </xdr:sp>
          </xdr:grpSp>
        </xdr:grpSp>
      </xdr:grpSp>
    </xdr:grpSp>
    <xdr:clientData fLocksWithSheet="0"/>
  </xdr:oneCellAnchor>
  <xdr:oneCellAnchor>
    <xdr:from>
      <xdr:col>1</xdr:col>
      <xdr:colOff>2314575</xdr:colOff>
      <xdr:row>67</xdr:row>
      <xdr:rowOff>190500</xdr:rowOff>
    </xdr:from>
    <xdr:ext cx="4514850" cy="485775"/>
    <xdr:grpSp>
      <xdr:nvGrpSpPr>
        <xdr:cNvPr id="335" name="Shape 2">
          <a:extLst>
            <a:ext uri="{FF2B5EF4-FFF2-40B4-BE49-F238E27FC236}">
              <a16:creationId xmlns:a16="http://schemas.microsoft.com/office/drawing/2014/main" id="{00000000-0008-0000-0600-00004F010000}"/>
            </a:ext>
          </a:extLst>
        </xdr:cNvPr>
        <xdr:cNvGrpSpPr/>
      </xdr:nvGrpSpPr>
      <xdr:grpSpPr>
        <a:xfrm>
          <a:off x="2628900" y="59045475"/>
          <a:ext cx="4514850" cy="485775"/>
          <a:chOff x="3088575" y="3537113"/>
          <a:chExt cx="4514850" cy="485775"/>
        </a:xfrm>
      </xdr:grpSpPr>
      <xdr:grpSp>
        <xdr:nvGrpSpPr>
          <xdr:cNvPr id="336" name="Shape 263">
            <a:extLst>
              <a:ext uri="{FF2B5EF4-FFF2-40B4-BE49-F238E27FC236}">
                <a16:creationId xmlns:a16="http://schemas.microsoft.com/office/drawing/2014/main" id="{00000000-0008-0000-0600-000050010000}"/>
              </a:ext>
            </a:extLst>
          </xdr:cNvPr>
          <xdr:cNvGrpSpPr/>
        </xdr:nvGrpSpPr>
        <xdr:grpSpPr>
          <a:xfrm>
            <a:off x="3088575" y="3537113"/>
            <a:ext cx="4514850" cy="485775"/>
            <a:chOff x="3088575" y="3537113"/>
            <a:chExt cx="4514850" cy="485775"/>
          </a:xfrm>
        </xdr:grpSpPr>
        <xdr:sp macro="" textlink="">
          <xdr:nvSpPr>
            <xdr:cNvPr id="337" name="Shape 4">
              <a:extLst>
                <a:ext uri="{FF2B5EF4-FFF2-40B4-BE49-F238E27FC236}">
                  <a16:creationId xmlns:a16="http://schemas.microsoft.com/office/drawing/2014/main" id="{00000000-0008-0000-0600-00005101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38" name="Shape 264">
              <a:extLst>
                <a:ext uri="{FF2B5EF4-FFF2-40B4-BE49-F238E27FC236}">
                  <a16:creationId xmlns:a16="http://schemas.microsoft.com/office/drawing/2014/main" id="{00000000-0008-0000-0600-000052010000}"/>
                </a:ext>
              </a:extLst>
            </xdr:cNvPr>
            <xdr:cNvGrpSpPr/>
          </xdr:nvGrpSpPr>
          <xdr:grpSpPr>
            <a:xfrm>
              <a:off x="3088575" y="3537113"/>
              <a:ext cx="4514850" cy="485775"/>
              <a:chOff x="3088575" y="3537113"/>
              <a:chExt cx="4514850" cy="485775"/>
            </a:xfrm>
          </xdr:grpSpPr>
          <xdr:sp macro="" textlink="">
            <xdr:nvSpPr>
              <xdr:cNvPr id="339" name="Shape 265">
                <a:extLst>
                  <a:ext uri="{FF2B5EF4-FFF2-40B4-BE49-F238E27FC236}">
                    <a16:creationId xmlns:a16="http://schemas.microsoft.com/office/drawing/2014/main" id="{00000000-0008-0000-0600-00005301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40" name="Shape 266">
                <a:extLst>
                  <a:ext uri="{FF2B5EF4-FFF2-40B4-BE49-F238E27FC236}">
                    <a16:creationId xmlns:a16="http://schemas.microsoft.com/office/drawing/2014/main" id="{00000000-0008-0000-0600-000054010000}"/>
                  </a:ext>
                </a:extLst>
              </xdr:cNvPr>
              <xdr:cNvGrpSpPr/>
            </xdr:nvGrpSpPr>
            <xdr:grpSpPr>
              <a:xfrm>
                <a:off x="3088575" y="3537113"/>
                <a:ext cx="4514850" cy="485775"/>
                <a:chOff x="17494139" y="25025075"/>
                <a:chExt cx="2392402" cy="493642"/>
              </a:xfrm>
            </xdr:grpSpPr>
            <xdr:sp macro="" textlink="">
              <xdr:nvSpPr>
                <xdr:cNvPr id="341" name="Shape 267">
                  <a:extLst>
                    <a:ext uri="{FF2B5EF4-FFF2-40B4-BE49-F238E27FC236}">
                      <a16:creationId xmlns:a16="http://schemas.microsoft.com/office/drawing/2014/main" id="{00000000-0008-0000-0600-000055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42" name="Shape 268">
                  <a:extLst>
                    <a:ext uri="{FF2B5EF4-FFF2-40B4-BE49-F238E27FC236}">
                      <a16:creationId xmlns:a16="http://schemas.microsoft.com/office/drawing/2014/main" id="{00000000-0008-0000-0600-000056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ARAI</a:t>
                  </a:r>
                  <a:r>
                    <a:rPr lang="en-US" sz="1100" b="0">
                      <a:solidFill>
                        <a:schemeClr val="dk1"/>
                      </a:solidFill>
                      <a:latin typeface="Calibri"/>
                      <a:ea typeface="Calibri"/>
                      <a:cs typeface="Calibri"/>
                      <a:sym typeface="Calibri"/>
                    </a:rPr>
                    <a:t>=</a:t>
                  </a:r>
                  <a:endParaRPr sz="1400"/>
                </a:p>
              </xdr:txBody>
            </xdr:sp>
            <xdr:sp macro="" textlink="">
              <xdr:nvSpPr>
                <xdr:cNvPr id="343" name="Shape 269">
                  <a:extLst>
                    <a:ext uri="{FF2B5EF4-FFF2-40B4-BE49-F238E27FC236}">
                      <a16:creationId xmlns:a16="http://schemas.microsoft.com/office/drawing/2014/main" id="{00000000-0008-0000-0600-000057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Informes de analisis de reducción de amenaza  realizados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Informes de Analisis de reducción de amenazaplaneados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2362200</xdr:colOff>
      <xdr:row>68</xdr:row>
      <xdr:rowOff>219075</xdr:rowOff>
    </xdr:from>
    <xdr:ext cx="4419600" cy="485775"/>
    <xdr:grpSp>
      <xdr:nvGrpSpPr>
        <xdr:cNvPr id="344" name="Shape 2">
          <a:extLst>
            <a:ext uri="{FF2B5EF4-FFF2-40B4-BE49-F238E27FC236}">
              <a16:creationId xmlns:a16="http://schemas.microsoft.com/office/drawing/2014/main" id="{00000000-0008-0000-0600-000058010000}"/>
            </a:ext>
          </a:extLst>
        </xdr:cNvPr>
        <xdr:cNvGrpSpPr/>
      </xdr:nvGrpSpPr>
      <xdr:grpSpPr>
        <a:xfrm>
          <a:off x="2676525" y="59997975"/>
          <a:ext cx="4419600" cy="485775"/>
          <a:chOff x="3136200" y="3537113"/>
          <a:chExt cx="4419600" cy="485775"/>
        </a:xfrm>
      </xdr:grpSpPr>
      <xdr:grpSp>
        <xdr:nvGrpSpPr>
          <xdr:cNvPr id="345" name="Shape 270">
            <a:extLst>
              <a:ext uri="{FF2B5EF4-FFF2-40B4-BE49-F238E27FC236}">
                <a16:creationId xmlns:a16="http://schemas.microsoft.com/office/drawing/2014/main" id="{00000000-0008-0000-0600-000059010000}"/>
              </a:ext>
            </a:extLst>
          </xdr:cNvPr>
          <xdr:cNvGrpSpPr/>
        </xdr:nvGrpSpPr>
        <xdr:grpSpPr>
          <a:xfrm>
            <a:off x="3136200" y="3537113"/>
            <a:ext cx="4419600" cy="485775"/>
            <a:chOff x="3136200" y="3537113"/>
            <a:chExt cx="4419600" cy="485775"/>
          </a:xfrm>
        </xdr:grpSpPr>
        <xdr:sp macro="" textlink="">
          <xdr:nvSpPr>
            <xdr:cNvPr id="346" name="Shape 4">
              <a:extLst>
                <a:ext uri="{FF2B5EF4-FFF2-40B4-BE49-F238E27FC236}">
                  <a16:creationId xmlns:a16="http://schemas.microsoft.com/office/drawing/2014/main" id="{00000000-0008-0000-0600-00005A010000}"/>
                </a:ext>
              </a:extLst>
            </xdr:cNvPr>
            <xdr:cNvSpPr/>
          </xdr:nvSpPr>
          <xdr:spPr>
            <a:xfrm>
              <a:off x="3136200" y="3537113"/>
              <a:ext cx="4419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47" name="Shape 271">
              <a:extLst>
                <a:ext uri="{FF2B5EF4-FFF2-40B4-BE49-F238E27FC236}">
                  <a16:creationId xmlns:a16="http://schemas.microsoft.com/office/drawing/2014/main" id="{00000000-0008-0000-0600-00005B010000}"/>
                </a:ext>
              </a:extLst>
            </xdr:cNvPr>
            <xdr:cNvGrpSpPr/>
          </xdr:nvGrpSpPr>
          <xdr:grpSpPr>
            <a:xfrm>
              <a:off x="3136200" y="3537113"/>
              <a:ext cx="4419600" cy="485775"/>
              <a:chOff x="3136200" y="3537113"/>
              <a:chExt cx="4419600" cy="485775"/>
            </a:xfrm>
          </xdr:grpSpPr>
          <xdr:sp macro="" textlink="">
            <xdr:nvSpPr>
              <xdr:cNvPr id="348" name="Shape 272">
                <a:extLst>
                  <a:ext uri="{FF2B5EF4-FFF2-40B4-BE49-F238E27FC236}">
                    <a16:creationId xmlns:a16="http://schemas.microsoft.com/office/drawing/2014/main" id="{00000000-0008-0000-0600-00005C010000}"/>
                  </a:ext>
                </a:extLst>
              </xdr:cNvPr>
              <xdr:cNvSpPr/>
            </xdr:nvSpPr>
            <xdr:spPr>
              <a:xfrm>
                <a:off x="3136200" y="3537113"/>
                <a:ext cx="44196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49" name="Shape 273">
                <a:extLst>
                  <a:ext uri="{FF2B5EF4-FFF2-40B4-BE49-F238E27FC236}">
                    <a16:creationId xmlns:a16="http://schemas.microsoft.com/office/drawing/2014/main" id="{00000000-0008-0000-0600-00005D010000}"/>
                  </a:ext>
                </a:extLst>
              </xdr:cNvPr>
              <xdr:cNvGrpSpPr/>
            </xdr:nvGrpSpPr>
            <xdr:grpSpPr>
              <a:xfrm>
                <a:off x="3136200" y="3537113"/>
                <a:ext cx="4419600" cy="485775"/>
                <a:chOff x="17494139" y="25025075"/>
                <a:chExt cx="2392402" cy="493642"/>
              </a:xfrm>
            </xdr:grpSpPr>
            <xdr:sp macro="" textlink="">
              <xdr:nvSpPr>
                <xdr:cNvPr id="350" name="Shape 274">
                  <a:extLst>
                    <a:ext uri="{FF2B5EF4-FFF2-40B4-BE49-F238E27FC236}">
                      <a16:creationId xmlns:a16="http://schemas.microsoft.com/office/drawing/2014/main" id="{00000000-0008-0000-0600-00005E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51" name="Shape 275">
                  <a:extLst>
                    <a:ext uri="{FF2B5EF4-FFF2-40B4-BE49-F238E27FC236}">
                      <a16:creationId xmlns:a16="http://schemas.microsoft.com/office/drawing/2014/main" id="{00000000-0008-0000-0600-00005F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EPIPR</a:t>
                  </a:r>
                  <a:r>
                    <a:rPr lang="en-US" sz="1100" b="0">
                      <a:solidFill>
                        <a:schemeClr val="dk1"/>
                      </a:solidFill>
                      <a:latin typeface="Calibri"/>
                      <a:ea typeface="Calibri"/>
                      <a:cs typeface="Calibri"/>
                      <a:sym typeface="Calibri"/>
                    </a:rPr>
                    <a:t>=</a:t>
                  </a:r>
                  <a:endParaRPr sz="1400"/>
                </a:p>
              </xdr:txBody>
            </xdr:sp>
            <xdr:sp macro="" textlink="">
              <xdr:nvSpPr>
                <xdr:cNvPr id="352" name="Shape 276">
                  <a:extLst>
                    <a:ext uri="{FF2B5EF4-FFF2-40B4-BE49-F238E27FC236}">
                      <a16:creationId xmlns:a16="http://schemas.microsoft.com/office/drawing/2014/main" id="{00000000-0008-0000-0600-000060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Estudios de pre-Inversión de proyectos realizados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Estudios de pre-Inversión de proyectos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2819400</xdr:colOff>
      <xdr:row>69</xdr:row>
      <xdr:rowOff>247650</xdr:rowOff>
    </xdr:from>
    <xdr:ext cx="3505200" cy="485775"/>
    <xdr:grpSp>
      <xdr:nvGrpSpPr>
        <xdr:cNvPr id="353" name="Shape 2">
          <a:extLst>
            <a:ext uri="{FF2B5EF4-FFF2-40B4-BE49-F238E27FC236}">
              <a16:creationId xmlns:a16="http://schemas.microsoft.com/office/drawing/2014/main" id="{00000000-0008-0000-0600-000061010000}"/>
            </a:ext>
          </a:extLst>
        </xdr:cNvPr>
        <xdr:cNvGrpSpPr/>
      </xdr:nvGrpSpPr>
      <xdr:grpSpPr>
        <a:xfrm>
          <a:off x="3133725" y="60950475"/>
          <a:ext cx="3505200" cy="485775"/>
          <a:chOff x="3593400" y="3537113"/>
          <a:chExt cx="3505200" cy="485775"/>
        </a:xfrm>
      </xdr:grpSpPr>
      <xdr:grpSp>
        <xdr:nvGrpSpPr>
          <xdr:cNvPr id="354" name="Shape 277">
            <a:extLst>
              <a:ext uri="{FF2B5EF4-FFF2-40B4-BE49-F238E27FC236}">
                <a16:creationId xmlns:a16="http://schemas.microsoft.com/office/drawing/2014/main" id="{00000000-0008-0000-0600-000062010000}"/>
              </a:ext>
            </a:extLst>
          </xdr:cNvPr>
          <xdr:cNvGrpSpPr/>
        </xdr:nvGrpSpPr>
        <xdr:grpSpPr>
          <a:xfrm>
            <a:off x="3593400" y="3537113"/>
            <a:ext cx="3505200" cy="485775"/>
            <a:chOff x="3593400" y="3537113"/>
            <a:chExt cx="3505200" cy="485775"/>
          </a:xfrm>
        </xdr:grpSpPr>
        <xdr:sp macro="" textlink="">
          <xdr:nvSpPr>
            <xdr:cNvPr id="355" name="Shape 4">
              <a:extLst>
                <a:ext uri="{FF2B5EF4-FFF2-40B4-BE49-F238E27FC236}">
                  <a16:creationId xmlns:a16="http://schemas.microsoft.com/office/drawing/2014/main" id="{00000000-0008-0000-0600-00006301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56" name="Shape 278">
              <a:extLst>
                <a:ext uri="{FF2B5EF4-FFF2-40B4-BE49-F238E27FC236}">
                  <a16:creationId xmlns:a16="http://schemas.microsoft.com/office/drawing/2014/main" id="{00000000-0008-0000-0600-000064010000}"/>
                </a:ext>
              </a:extLst>
            </xdr:cNvPr>
            <xdr:cNvGrpSpPr/>
          </xdr:nvGrpSpPr>
          <xdr:grpSpPr>
            <a:xfrm>
              <a:off x="3593400" y="3537113"/>
              <a:ext cx="3505200" cy="485775"/>
              <a:chOff x="3593400" y="3537113"/>
              <a:chExt cx="3505200" cy="485775"/>
            </a:xfrm>
          </xdr:grpSpPr>
          <xdr:sp macro="" textlink="">
            <xdr:nvSpPr>
              <xdr:cNvPr id="357" name="Shape 279">
                <a:extLst>
                  <a:ext uri="{FF2B5EF4-FFF2-40B4-BE49-F238E27FC236}">
                    <a16:creationId xmlns:a16="http://schemas.microsoft.com/office/drawing/2014/main" id="{00000000-0008-0000-0600-00006501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58" name="Shape 280">
                <a:extLst>
                  <a:ext uri="{FF2B5EF4-FFF2-40B4-BE49-F238E27FC236}">
                    <a16:creationId xmlns:a16="http://schemas.microsoft.com/office/drawing/2014/main" id="{00000000-0008-0000-0600-000066010000}"/>
                  </a:ext>
                </a:extLst>
              </xdr:cNvPr>
              <xdr:cNvGrpSpPr/>
            </xdr:nvGrpSpPr>
            <xdr:grpSpPr>
              <a:xfrm>
                <a:off x="3593400" y="3537113"/>
                <a:ext cx="3505200" cy="485775"/>
                <a:chOff x="17494139" y="25025075"/>
                <a:chExt cx="2392402" cy="493642"/>
              </a:xfrm>
            </xdr:grpSpPr>
            <xdr:sp macro="" textlink="">
              <xdr:nvSpPr>
                <xdr:cNvPr id="359" name="Shape 281">
                  <a:extLst>
                    <a:ext uri="{FF2B5EF4-FFF2-40B4-BE49-F238E27FC236}">
                      <a16:creationId xmlns:a16="http://schemas.microsoft.com/office/drawing/2014/main" id="{00000000-0008-0000-0600-000067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60" name="Shape 282">
                  <a:extLst>
                    <a:ext uri="{FF2B5EF4-FFF2-40B4-BE49-F238E27FC236}">
                      <a16:creationId xmlns:a16="http://schemas.microsoft.com/office/drawing/2014/main" id="{00000000-0008-0000-0600-000068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GEPRC</a:t>
                  </a:r>
                  <a:r>
                    <a:rPr lang="en-US" sz="1100" b="0">
                      <a:solidFill>
                        <a:schemeClr val="dk1"/>
                      </a:solidFill>
                      <a:latin typeface="Calibri"/>
                      <a:ea typeface="Calibri"/>
                      <a:cs typeface="Calibri"/>
                      <a:sym typeface="Calibri"/>
                    </a:rPr>
                    <a:t>=</a:t>
                  </a:r>
                  <a:endParaRPr sz="1400"/>
                </a:p>
              </xdr:txBody>
            </xdr:sp>
            <xdr:sp macro="" textlink="">
              <xdr:nvSpPr>
                <xdr:cNvPr id="361" name="Shape 283">
                  <a:extLst>
                    <a:ext uri="{FF2B5EF4-FFF2-40B4-BE49-F238E27FC236}">
                      <a16:creationId xmlns:a16="http://schemas.microsoft.com/office/drawing/2014/main" id="{00000000-0008-0000-0600-000069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Contratos de gerencias realizados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contratos de gerencias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2952750</xdr:colOff>
      <xdr:row>70</xdr:row>
      <xdr:rowOff>200025</xdr:rowOff>
    </xdr:from>
    <xdr:ext cx="3238500" cy="485775"/>
    <xdr:grpSp>
      <xdr:nvGrpSpPr>
        <xdr:cNvPr id="362" name="Shape 2">
          <a:extLst>
            <a:ext uri="{FF2B5EF4-FFF2-40B4-BE49-F238E27FC236}">
              <a16:creationId xmlns:a16="http://schemas.microsoft.com/office/drawing/2014/main" id="{00000000-0008-0000-0600-00006A010000}"/>
            </a:ext>
          </a:extLst>
        </xdr:cNvPr>
        <xdr:cNvGrpSpPr/>
      </xdr:nvGrpSpPr>
      <xdr:grpSpPr>
        <a:xfrm>
          <a:off x="3267075" y="61826775"/>
          <a:ext cx="3238500" cy="485775"/>
          <a:chOff x="3726750" y="3537113"/>
          <a:chExt cx="3238500" cy="485775"/>
        </a:xfrm>
      </xdr:grpSpPr>
      <xdr:grpSp>
        <xdr:nvGrpSpPr>
          <xdr:cNvPr id="363" name="Shape 284">
            <a:extLst>
              <a:ext uri="{FF2B5EF4-FFF2-40B4-BE49-F238E27FC236}">
                <a16:creationId xmlns:a16="http://schemas.microsoft.com/office/drawing/2014/main" id="{00000000-0008-0000-0600-00006B010000}"/>
              </a:ext>
            </a:extLst>
          </xdr:cNvPr>
          <xdr:cNvGrpSpPr/>
        </xdr:nvGrpSpPr>
        <xdr:grpSpPr>
          <a:xfrm>
            <a:off x="3726750" y="3537113"/>
            <a:ext cx="3238500" cy="485775"/>
            <a:chOff x="3726750" y="3537113"/>
            <a:chExt cx="3238500" cy="485775"/>
          </a:xfrm>
        </xdr:grpSpPr>
        <xdr:sp macro="" textlink="">
          <xdr:nvSpPr>
            <xdr:cNvPr id="364" name="Shape 4">
              <a:extLst>
                <a:ext uri="{FF2B5EF4-FFF2-40B4-BE49-F238E27FC236}">
                  <a16:creationId xmlns:a16="http://schemas.microsoft.com/office/drawing/2014/main" id="{00000000-0008-0000-0600-00006C010000}"/>
                </a:ext>
              </a:extLst>
            </xdr:cNvPr>
            <xdr:cNvSpPr/>
          </xdr:nvSpPr>
          <xdr:spPr>
            <a:xfrm>
              <a:off x="3726750" y="3537113"/>
              <a:ext cx="32385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65" name="Shape 285">
              <a:extLst>
                <a:ext uri="{FF2B5EF4-FFF2-40B4-BE49-F238E27FC236}">
                  <a16:creationId xmlns:a16="http://schemas.microsoft.com/office/drawing/2014/main" id="{00000000-0008-0000-0600-00006D010000}"/>
                </a:ext>
              </a:extLst>
            </xdr:cNvPr>
            <xdr:cNvGrpSpPr/>
          </xdr:nvGrpSpPr>
          <xdr:grpSpPr>
            <a:xfrm>
              <a:off x="3726750" y="3537113"/>
              <a:ext cx="3238500" cy="485775"/>
              <a:chOff x="3726750" y="3537113"/>
              <a:chExt cx="3238500" cy="485775"/>
            </a:xfrm>
          </xdr:grpSpPr>
          <xdr:sp macro="" textlink="">
            <xdr:nvSpPr>
              <xdr:cNvPr id="366" name="Shape 286">
                <a:extLst>
                  <a:ext uri="{FF2B5EF4-FFF2-40B4-BE49-F238E27FC236}">
                    <a16:creationId xmlns:a16="http://schemas.microsoft.com/office/drawing/2014/main" id="{00000000-0008-0000-0600-00006E010000}"/>
                  </a:ext>
                </a:extLst>
              </xdr:cNvPr>
              <xdr:cNvSpPr/>
            </xdr:nvSpPr>
            <xdr:spPr>
              <a:xfrm>
                <a:off x="3726750" y="3537113"/>
                <a:ext cx="32385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67" name="Shape 287">
                <a:extLst>
                  <a:ext uri="{FF2B5EF4-FFF2-40B4-BE49-F238E27FC236}">
                    <a16:creationId xmlns:a16="http://schemas.microsoft.com/office/drawing/2014/main" id="{00000000-0008-0000-0600-00006F010000}"/>
                  </a:ext>
                </a:extLst>
              </xdr:cNvPr>
              <xdr:cNvGrpSpPr/>
            </xdr:nvGrpSpPr>
            <xdr:grpSpPr>
              <a:xfrm>
                <a:off x="3726750" y="3537113"/>
                <a:ext cx="3238500" cy="485775"/>
                <a:chOff x="17494139" y="25025075"/>
                <a:chExt cx="2392402" cy="493642"/>
              </a:xfrm>
            </xdr:grpSpPr>
            <xdr:sp macro="" textlink="">
              <xdr:nvSpPr>
                <xdr:cNvPr id="368" name="Shape 288">
                  <a:extLst>
                    <a:ext uri="{FF2B5EF4-FFF2-40B4-BE49-F238E27FC236}">
                      <a16:creationId xmlns:a16="http://schemas.microsoft.com/office/drawing/2014/main" id="{00000000-0008-0000-0600-000070010000}"/>
                    </a:ext>
                  </a:extLst>
                </xdr:cNvPr>
                <xdr:cNvSpPr/>
              </xdr:nvSpPr>
              <xdr:spPr>
                <a:xfrm>
                  <a:off x="17494139" y="25025075"/>
                  <a:ext cx="2392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69" name="Shape 289">
                  <a:extLst>
                    <a:ext uri="{FF2B5EF4-FFF2-40B4-BE49-F238E27FC236}">
                      <a16:creationId xmlns:a16="http://schemas.microsoft.com/office/drawing/2014/main" id="{00000000-0008-0000-0600-000071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PRET</a:t>
                  </a:r>
                  <a:r>
                    <a:rPr lang="en-US" sz="1100" b="0">
                      <a:solidFill>
                        <a:schemeClr val="dk1"/>
                      </a:solidFill>
                      <a:latin typeface="Calibri"/>
                      <a:ea typeface="Calibri"/>
                      <a:cs typeface="Calibri"/>
                      <a:sym typeface="Calibri"/>
                    </a:rPr>
                    <a:t>=</a:t>
                  </a:r>
                  <a:endParaRPr sz="1400"/>
                </a:p>
              </xdr:txBody>
            </xdr:sp>
            <xdr:sp macro="" textlink="">
              <xdr:nvSpPr>
                <xdr:cNvPr id="370" name="Shape 290">
                  <a:extLst>
                    <a:ext uri="{FF2B5EF4-FFF2-40B4-BE49-F238E27FC236}">
                      <a16:creationId xmlns:a16="http://schemas.microsoft.com/office/drawing/2014/main" id="{00000000-0008-0000-0600-000072010000}"/>
                    </a:ext>
                  </a:extLst>
                </xdr:cNvPr>
                <xdr:cNvSpPr txBox="1"/>
              </xdr:nvSpPr>
              <xdr:spPr>
                <a:xfrm>
                  <a:off x="17937806"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proyectos reactivar realizados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reactivar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1409700</xdr:colOff>
      <xdr:row>71</xdr:row>
      <xdr:rowOff>219075</xdr:rowOff>
    </xdr:from>
    <xdr:ext cx="6134100" cy="485775"/>
    <xdr:grpSp>
      <xdr:nvGrpSpPr>
        <xdr:cNvPr id="371" name="Shape 2">
          <a:extLst>
            <a:ext uri="{FF2B5EF4-FFF2-40B4-BE49-F238E27FC236}">
              <a16:creationId xmlns:a16="http://schemas.microsoft.com/office/drawing/2014/main" id="{00000000-0008-0000-0600-000073010000}"/>
            </a:ext>
          </a:extLst>
        </xdr:cNvPr>
        <xdr:cNvGrpSpPr/>
      </xdr:nvGrpSpPr>
      <xdr:grpSpPr>
        <a:xfrm>
          <a:off x="1724025" y="62769750"/>
          <a:ext cx="6134100" cy="485775"/>
          <a:chOff x="2278950" y="3537113"/>
          <a:chExt cx="6134100" cy="485775"/>
        </a:xfrm>
      </xdr:grpSpPr>
      <xdr:grpSp>
        <xdr:nvGrpSpPr>
          <xdr:cNvPr id="372" name="Shape 291">
            <a:extLst>
              <a:ext uri="{FF2B5EF4-FFF2-40B4-BE49-F238E27FC236}">
                <a16:creationId xmlns:a16="http://schemas.microsoft.com/office/drawing/2014/main" id="{00000000-0008-0000-0600-000074010000}"/>
              </a:ext>
            </a:extLst>
          </xdr:cNvPr>
          <xdr:cNvGrpSpPr/>
        </xdr:nvGrpSpPr>
        <xdr:grpSpPr>
          <a:xfrm>
            <a:off x="2278950" y="3537113"/>
            <a:ext cx="6134100" cy="485775"/>
            <a:chOff x="2278950" y="3537113"/>
            <a:chExt cx="6134100" cy="485775"/>
          </a:xfrm>
        </xdr:grpSpPr>
        <xdr:sp macro="" textlink="">
          <xdr:nvSpPr>
            <xdr:cNvPr id="373" name="Shape 4">
              <a:extLst>
                <a:ext uri="{FF2B5EF4-FFF2-40B4-BE49-F238E27FC236}">
                  <a16:creationId xmlns:a16="http://schemas.microsoft.com/office/drawing/2014/main" id="{00000000-0008-0000-0600-000075010000}"/>
                </a:ext>
              </a:extLst>
            </xdr:cNvPr>
            <xdr:cNvSpPr/>
          </xdr:nvSpPr>
          <xdr:spPr>
            <a:xfrm>
              <a:off x="2278950" y="3537113"/>
              <a:ext cx="6134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74" name="Shape 292">
              <a:extLst>
                <a:ext uri="{FF2B5EF4-FFF2-40B4-BE49-F238E27FC236}">
                  <a16:creationId xmlns:a16="http://schemas.microsoft.com/office/drawing/2014/main" id="{00000000-0008-0000-0600-000076010000}"/>
                </a:ext>
              </a:extLst>
            </xdr:cNvPr>
            <xdr:cNvGrpSpPr/>
          </xdr:nvGrpSpPr>
          <xdr:grpSpPr>
            <a:xfrm>
              <a:off x="2278950" y="3537113"/>
              <a:ext cx="6134100" cy="485775"/>
              <a:chOff x="2278950" y="3537113"/>
              <a:chExt cx="6134100" cy="485775"/>
            </a:xfrm>
          </xdr:grpSpPr>
          <xdr:sp macro="" textlink="">
            <xdr:nvSpPr>
              <xdr:cNvPr id="375" name="Shape 293">
                <a:extLst>
                  <a:ext uri="{FF2B5EF4-FFF2-40B4-BE49-F238E27FC236}">
                    <a16:creationId xmlns:a16="http://schemas.microsoft.com/office/drawing/2014/main" id="{00000000-0008-0000-0600-000077010000}"/>
                  </a:ext>
                </a:extLst>
              </xdr:cNvPr>
              <xdr:cNvSpPr/>
            </xdr:nvSpPr>
            <xdr:spPr>
              <a:xfrm>
                <a:off x="2278950" y="3537113"/>
                <a:ext cx="6134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76" name="Shape 294">
                <a:extLst>
                  <a:ext uri="{FF2B5EF4-FFF2-40B4-BE49-F238E27FC236}">
                    <a16:creationId xmlns:a16="http://schemas.microsoft.com/office/drawing/2014/main" id="{00000000-0008-0000-0600-000078010000}"/>
                  </a:ext>
                </a:extLst>
              </xdr:cNvPr>
              <xdr:cNvGrpSpPr/>
            </xdr:nvGrpSpPr>
            <xdr:grpSpPr>
              <a:xfrm>
                <a:off x="2278950" y="3537113"/>
                <a:ext cx="6134100" cy="485775"/>
                <a:chOff x="17494139" y="25025075"/>
                <a:chExt cx="2320424" cy="493642"/>
              </a:xfrm>
            </xdr:grpSpPr>
            <xdr:sp macro="" textlink="">
              <xdr:nvSpPr>
                <xdr:cNvPr id="377" name="Shape 295">
                  <a:extLst>
                    <a:ext uri="{FF2B5EF4-FFF2-40B4-BE49-F238E27FC236}">
                      <a16:creationId xmlns:a16="http://schemas.microsoft.com/office/drawing/2014/main" id="{00000000-0008-0000-0600-000079010000}"/>
                    </a:ext>
                  </a:extLst>
                </xdr:cNvPr>
                <xdr:cNvSpPr/>
              </xdr:nvSpPr>
              <xdr:spPr>
                <a:xfrm>
                  <a:off x="17494139" y="25025075"/>
                  <a:ext cx="2320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78" name="Shape 296">
                  <a:extLst>
                    <a:ext uri="{FF2B5EF4-FFF2-40B4-BE49-F238E27FC236}">
                      <a16:creationId xmlns:a16="http://schemas.microsoft.com/office/drawing/2014/main" id="{00000000-0008-0000-0600-00007A010000}"/>
                    </a:ext>
                  </a:extLst>
                </xdr:cNvPr>
                <xdr:cNvSpPr txBox="1"/>
              </xdr:nvSpPr>
              <xdr:spPr>
                <a:xfrm>
                  <a:off x="17494139" y="25131872"/>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EFDAE</a:t>
                  </a:r>
                  <a:r>
                    <a:rPr lang="en-US" sz="1100" b="0">
                      <a:solidFill>
                        <a:schemeClr val="dk1"/>
                      </a:solidFill>
                      <a:latin typeface="Calibri"/>
                      <a:ea typeface="Calibri"/>
                      <a:cs typeface="Calibri"/>
                      <a:sym typeface="Calibri"/>
                    </a:rPr>
                    <a:t>=</a:t>
                  </a:r>
                  <a:endParaRPr sz="1400"/>
                </a:p>
              </xdr:txBody>
            </xdr:sp>
            <xdr:sp macro="" textlink="">
              <xdr:nvSpPr>
                <xdr:cNvPr id="379" name="Shape 297">
                  <a:extLst>
                    <a:ext uri="{FF2B5EF4-FFF2-40B4-BE49-F238E27FC236}">
                      <a16:creationId xmlns:a16="http://schemas.microsoft.com/office/drawing/2014/main" id="{00000000-0008-0000-0600-00007B010000}"/>
                    </a:ext>
                  </a:extLst>
                </xdr:cNvPr>
                <xdr:cNvSpPr txBox="1"/>
              </xdr:nvSpPr>
              <xdr:spPr>
                <a:xfrm>
                  <a:off x="17865828"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estudios de factibilidad de distritos de adecuacion de tierras realizados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estudios de factibilidad de distritos de adecuacion de tierras entregados </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2200275</xdr:colOff>
      <xdr:row>72</xdr:row>
      <xdr:rowOff>228600</xdr:rowOff>
    </xdr:from>
    <xdr:ext cx="4552950" cy="485775"/>
    <xdr:grpSp>
      <xdr:nvGrpSpPr>
        <xdr:cNvPr id="380" name="Shape 2">
          <a:extLst>
            <a:ext uri="{FF2B5EF4-FFF2-40B4-BE49-F238E27FC236}">
              <a16:creationId xmlns:a16="http://schemas.microsoft.com/office/drawing/2014/main" id="{00000000-0008-0000-0600-00007C010000}"/>
            </a:ext>
          </a:extLst>
        </xdr:cNvPr>
        <xdr:cNvGrpSpPr/>
      </xdr:nvGrpSpPr>
      <xdr:grpSpPr>
        <a:xfrm>
          <a:off x="2514600" y="63703200"/>
          <a:ext cx="4552950" cy="485775"/>
          <a:chOff x="3069525" y="3537113"/>
          <a:chExt cx="4552950" cy="485775"/>
        </a:xfrm>
      </xdr:grpSpPr>
      <xdr:grpSp>
        <xdr:nvGrpSpPr>
          <xdr:cNvPr id="381" name="Shape 298">
            <a:extLst>
              <a:ext uri="{FF2B5EF4-FFF2-40B4-BE49-F238E27FC236}">
                <a16:creationId xmlns:a16="http://schemas.microsoft.com/office/drawing/2014/main" id="{00000000-0008-0000-0600-00007D010000}"/>
              </a:ext>
            </a:extLst>
          </xdr:cNvPr>
          <xdr:cNvGrpSpPr/>
        </xdr:nvGrpSpPr>
        <xdr:grpSpPr>
          <a:xfrm>
            <a:off x="3069525" y="3537113"/>
            <a:ext cx="4552950" cy="485775"/>
            <a:chOff x="3069525" y="3537113"/>
            <a:chExt cx="4552950" cy="485775"/>
          </a:xfrm>
        </xdr:grpSpPr>
        <xdr:sp macro="" textlink="">
          <xdr:nvSpPr>
            <xdr:cNvPr id="382" name="Shape 4">
              <a:extLst>
                <a:ext uri="{FF2B5EF4-FFF2-40B4-BE49-F238E27FC236}">
                  <a16:creationId xmlns:a16="http://schemas.microsoft.com/office/drawing/2014/main" id="{00000000-0008-0000-0600-00007E010000}"/>
                </a:ext>
              </a:extLst>
            </xdr:cNvPr>
            <xdr:cNvSpPr/>
          </xdr:nvSpPr>
          <xdr:spPr>
            <a:xfrm>
              <a:off x="3069525" y="3537113"/>
              <a:ext cx="4552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83" name="Shape 299">
              <a:extLst>
                <a:ext uri="{FF2B5EF4-FFF2-40B4-BE49-F238E27FC236}">
                  <a16:creationId xmlns:a16="http://schemas.microsoft.com/office/drawing/2014/main" id="{00000000-0008-0000-0600-00007F010000}"/>
                </a:ext>
              </a:extLst>
            </xdr:cNvPr>
            <xdr:cNvGrpSpPr/>
          </xdr:nvGrpSpPr>
          <xdr:grpSpPr>
            <a:xfrm>
              <a:off x="3069525" y="3537113"/>
              <a:ext cx="4552950" cy="485775"/>
              <a:chOff x="3069525" y="3537113"/>
              <a:chExt cx="4552950" cy="485775"/>
            </a:xfrm>
          </xdr:grpSpPr>
          <xdr:sp macro="" textlink="">
            <xdr:nvSpPr>
              <xdr:cNvPr id="384" name="Shape 300">
                <a:extLst>
                  <a:ext uri="{FF2B5EF4-FFF2-40B4-BE49-F238E27FC236}">
                    <a16:creationId xmlns:a16="http://schemas.microsoft.com/office/drawing/2014/main" id="{00000000-0008-0000-0600-000080010000}"/>
                  </a:ext>
                </a:extLst>
              </xdr:cNvPr>
              <xdr:cNvSpPr/>
            </xdr:nvSpPr>
            <xdr:spPr>
              <a:xfrm>
                <a:off x="3069525" y="3537113"/>
                <a:ext cx="4552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85" name="Shape 301">
                <a:extLst>
                  <a:ext uri="{FF2B5EF4-FFF2-40B4-BE49-F238E27FC236}">
                    <a16:creationId xmlns:a16="http://schemas.microsoft.com/office/drawing/2014/main" id="{00000000-0008-0000-0600-000081010000}"/>
                  </a:ext>
                </a:extLst>
              </xdr:cNvPr>
              <xdr:cNvGrpSpPr/>
            </xdr:nvGrpSpPr>
            <xdr:grpSpPr>
              <a:xfrm>
                <a:off x="3069525" y="3537113"/>
                <a:ext cx="4552950" cy="485775"/>
                <a:chOff x="17494139" y="25025075"/>
                <a:chExt cx="2301906" cy="493642"/>
              </a:xfrm>
            </xdr:grpSpPr>
            <xdr:sp macro="" textlink="">
              <xdr:nvSpPr>
                <xdr:cNvPr id="386" name="Shape 302">
                  <a:extLst>
                    <a:ext uri="{FF2B5EF4-FFF2-40B4-BE49-F238E27FC236}">
                      <a16:creationId xmlns:a16="http://schemas.microsoft.com/office/drawing/2014/main" id="{00000000-0008-0000-0600-000082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87" name="Shape 303">
                  <a:extLst>
                    <a:ext uri="{FF2B5EF4-FFF2-40B4-BE49-F238E27FC236}">
                      <a16:creationId xmlns:a16="http://schemas.microsoft.com/office/drawing/2014/main" id="{00000000-0008-0000-0600-000083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FBPPI</a:t>
                  </a:r>
                  <a:r>
                    <a:rPr lang="en-US" sz="1100" b="0">
                      <a:solidFill>
                        <a:schemeClr val="dk1"/>
                      </a:solidFill>
                      <a:latin typeface="Calibri"/>
                      <a:ea typeface="Calibri"/>
                      <a:cs typeface="Calibri"/>
                      <a:sym typeface="Calibri"/>
                    </a:rPr>
                    <a:t>=</a:t>
                  </a:r>
                  <a:endParaRPr sz="1400"/>
                </a:p>
              </xdr:txBody>
            </xdr:sp>
            <xdr:sp macro="" textlink="">
              <xdr:nvSpPr>
                <xdr:cNvPr id="388" name="Shape 304">
                  <a:extLst>
                    <a:ext uri="{FF2B5EF4-FFF2-40B4-BE49-F238E27FC236}">
                      <a16:creationId xmlns:a16="http://schemas.microsoft.com/office/drawing/2014/main" id="{00000000-0008-0000-0600-000084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familias con proyectos productivos implementados </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familias con proyectos productivos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2095500</xdr:colOff>
      <xdr:row>73</xdr:row>
      <xdr:rowOff>190500</xdr:rowOff>
    </xdr:from>
    <xdr:ext cx="5324475" cy="485775"/>
    <xdr:grpSp>
      <xdr:nvGrpSpPr>
        <xdr:cNvPr id="389" name="Shape 2">
          <a:extLst>
            <a:ext uri="{FF2B5EF4-FFF2-40B4-BE49-F238E27FC236}">
              <a16:creationId xmlns:a16="http://schemas.microsoft.com/office/drawing/2014/main" id="{00000000-0008-0000-0600-000085010000}"/>
            </a:ext>
          </a:extLst>
        </xdr:cNvPr>
        <xdr:cNvGrpSpPr/>
      </xdr:nvGrpSpPr>
      <xdr:grpSpPr>
        <a:xfrm>
          <a:off x="2409825" y="64589025"/>
          <a:ext cx="5324475" cy="485775"/>
          <a:chOff x="2683763" y="3537113"/>
          <a:chExt cx="5324475" cy="485775"/>
        </a:xfrm>
      </xdr:grpSpPr>
      <xdr:grpSp>
        <xdr:nvGrpSpPr>
          <xdr:cNvPr id="390" name="Shape 305">
            <a:extLst>
              <a:ext uri="{FF2B5EF4-FFF2-40B4-BE49-F238E27FC236}">
                <a16:creationId xmlns:a16="http://schemas.microsoft.com/office/drawing/2014/main" id="{00000000-0008-0000-0600-000086010000}"/>
              </a:ext>
            </a:extLst>
          </xdr:cNvPr>
          <xdr:cNvGrpSpPr/>
        </xdr:nvGrpSpPr>
        <xdr:grpSpPr>
          <a:xfrm>
            <a:off x="2683763" y="3537113"/>
            <a:ext cx="5324475" cy="485775"/>
            <a:chOff x="2683763" y="3537113"/>
            <a:chExt cx="5324475" cy="485775"/>
          </a:xfrm>
        </xdr:grpSpPr>
        <xdr:sp macro="" textlink="">
          <xdr:nvSpPr>
            <xdr:cNvPr id="391" name="Shape 4">
              <a:extLst>
                <a:ext uri="{FF2B5EF4-FFF2-40B4-BE49-F238E27FC236}">
                  <a16:creationId xmlns:a16="http://schemas.microsoft.com/office/drawing/2014/main" id="{00000000-0008-0000-0600-000087010000}"/>
                </a:ext>
              </a:extLst>
            </xdr:cNvPr>
            <xdr:cNvSpPr/>
          </xdr:nvSpPr>
          <xdr:spPr>
            <a:xfrm>
              <a:off x="2683763" y="3537113"/>
              <a:ext cx="5324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92" name="Shape 306">
              <a:extLst>
                <a:ext uri="{FF2B5EF4-FFF2-40B4-BE49-F238E27FC236}">
                  <a16:creationId xmlns:a16="http://schemas.microsoft.com/office/drawing/2014/main" id="{00000000-0008-0000-0600-000088010000}"/>
                </a:ext>
              </a:extLst>
            </xdr:cNvPr>
            <xdr:cNvGrpSpPr/>
          </xdr:nvGrpSpPr>
          <xdr:grpSpPr>
            <a:xfrm>
              <a:off x="2683763" y="3537113"/>
              <a:ext cx="5324475" cy="485775"/>
              <a:chOff x="2683763" y="3537113"/>
              <a:chExt cx="5324475" cy="485775"/>
            </a:xfrm>
          </xdr:grpSpPr>
          <xdr:sp macro="" textlink="">
            <xdr:nvSpPr>
              <xdr:cNvPr id="393" name="Shape 307">
                <a:extLst>
                  <a:ext uri="{FF2B5EF4-FFF2-40B4-BE49-F238E27FC236}">
                    <a16:creationId xmlns:a16="http://schemas.microsoft.com/office/drawing/2014/main" id="{00000000-0008-0000-0600-000089010000}"/>
                  </a:ext>
                </a:extLst>
              </xdr:cNvPr>
              <xdr:cNvSpPr/>
            </xdr:nvSpPr>
            <xdr:spPr>
              <a:xfrm>
                <a:off x="2683763" y="3537113"/>
                <a:ext cx="5324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394" name="Shape 308">
                <a:extLst>
                  <a:ext uri="{FF2B5EF4-FFF2-40B4-BE49-F238E27FC236}">
                    <a16:creationId xmlns:a16="http://schemas.microsoft.com/office/drawing/2014/main" id="{00000000-0008-0000-0600-00008A010000}"/>
                  </a:ext>
                </a:extLst>
              </xdr:cNvPr>
              <xdr:cNvGrpSpPr/>
            </xdr:nvGrpSpPr>
            <xdr:grpSpPr>
              <a:xfrm>
                <a:off x="2683763" y="3537113"/>
                <a:ext cx="5324475" cy="485775"/>
                <a:chOff x="17494139" y="25025075"/>
                <a:chExt cx="2301906" cy="493642"/>
              </a:xfrm>
            </xdr:grpSpPr>
            <xdr:sp macro="" textlink="">
              <xdr:nvSpPr>
                <xdr:cNvPr id="395" name="Shape 309">
                  <a:extLst>
                    <a:ext uri="{FF2B5EF4-FFF2-40B4-BE49-F238E27FC236}">
                      <a16:creationId xmlns:a16="http://schemas.microsoft.com/office/drawing/2014/main" id="{00000000-0008-0000-0600-00008B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96" name="Shape 310">
                  <a:extLst>
                    <a:ext uri="{FF2B5EF4-FFF2-40B4-BE49-F238E27FC236}">
                      <a16:creationId xmlns:a16="http://schemas.microsoft.com/office/drawing/2014/main" id="{00000000-0008-0000-0600-00008C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PAISIF</a:t>
                  </a:r>
                  <a:r>
                    <a:rPr lang="en-US" sz="1100" b="0">
                      <a:solidFill>
                        <a:schemeClr val="dk1"/>
                      </a:solidFill>
                      <a:latin typeface="Calibri"/>
                      <a:ea typeface="Calibri"/>
                      <a:cs typeface="Calibri"/>
                      <a:sym typeface="Calibri"/>
                    </a:rPr>
                    <a:t>=</a:t>
                  </a:r>
                  <a:endParaRPr sz="1400"/>
                </a:p>
              </xdr:txBody>
            </xdr:sp>
            <xdr:sp macro="" textlink="">
              <xdr:nvSpPr>
                <xdr:cNvPr id="397" name="Shape 311">
                  <a:extLst>
                    <a:ext uri="{FF2B5EF4-FFF2-40B4-BE49-F238E27FC236}">
                      <a16:creationId xmlns:a16="http://schemas.microsoft.com/office/drawing/2014/main" id="{00000000-0008-0000-0600-00008D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planes de  actividades de implementacion  aprobados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 de avance planes de  actividades de implementacion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1428750</xdr:colOff>
      <xdr:row>74</xdr:row>
      <xdr:rowOff>238125</xdr:rowOff>
    </xdr:from>
    <xdr:ext cx="6648450" cy="485775"/>
    <xdr:grpSp>
      <xdr:nvGrpSpPr>
        <xdr:cNvPr id="398" name="Shape 2">
          <a:extLst>
            <a:ext uri="{FF2B5EF4-FFF2-40B4-BE49-F238E27FC236}">
              <a16:creationId xmlns:a16="http://schemas.microsoft.com/office/drawing/2014/main" id="{00000000-0008-0000-0600-00008E010000}"/>
            </a:ext>
          </a:extLst>
        </xdr:cNvPr>
        <xdr:cNvGrpSpPr/>
      </xdr:nvGrpSpPr>
      <xdr:grpSpPr>
        <a:xfrm>
          <a:off x="1743075" y="65560575"/>
          <a:ext cx="6648450" cy="485775"/>
          <a:chOff x="2021775" y="3537113"/>
          <a:chExt cx="6648450" cy="485775"/>
        </a:xfrm>
      </xdr:grpSpPr>
      <xdr:grpSp>
        <xdr:nvGrpSpPr>
          <xdr:cNvPr id="399" name="Shape 312">
            <a:extLst>
              <a:ext uri="{FF2B5EF4-FFF2-40B4-BE49-F238E27FC236}">
                <a16:creationId xmlns:a16="http://schemas.microsoft.com/office/drawing/2014/main" id="{00000000-0008-0000-0600-00008F010000}"/>
              </a:ext>
            </a:extLst>
          </xdr:cNvPr>
          <xdr:cNvGrpSpPr/>
        </xdr:nvGrpSpPr>
        <xdr:grpSpPr>
          <a:xfrm>
            <a:off x="2021775" y="3537113"/>
            <a:ext cx="6648450" cy="485775"/>
            <a:chOff x="2021775" y="3537113"/>
            <a:chExt cx="6648450" cy="485775"/>
          </a:xfrm>
        </xdr:grpSpPr>
        <xdr:sp macro="" textlink="">
          <xdr:nvSpPr>
            <xdr:cNvPr id="400" name="Shape 4">
              <a:extLst>
                <a:ext uri="{FF2B5EF4-FFF2-40B4-BE49-F238E27FC236}">
                  <a16:creationId xmlns:a16="http://schemas.microsoft.com/office/drawing/2014/main" id="{00000000-0008-0000-0600-000090010000}"/>
                </a:ext>
              </a:extLst>
            </xdr:cNvPr>
            <xdr:cNvSpPr/>
          </xdr:nvSpPr>
          <xdr:spPr>
            <a:xfrm>
              <a:off x="2021775" y="3537113"/>
              <a:ext cx="6648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01" name="Shape 313">
              <a:extLst>
                <a:ext uri="{FF2B5EF4-FFF2-40B4-BE49-F238E27FC236}">
                  <a16:creationId xmlns:a16="http://schemas.microsoft.com/office/drawing/2014/main" id="{00000000-0008-0000-0600-000091010000}"/>
                </a:ext>
              </a:extLst>
            </xdr:cNvPr>
            <xdr:cNvGrpSpPr/>
          </xdr:nvGrpSpPr>
          <xdr:grpSpPr>
            <a:xfrm>
              <a:off x="2021775" y="3537113"/>
              <a:ext cx="6648450" cy="485775"/>
              <a:chOff x="2021775" y="3537113"/>
              <a:chExt cx="6648450" cy="485775"/>
            </a:xfrm>
          </xdr:grpSpPr>
          <xdr:sp macro="" textlink="">
            <xdr:nvSpPr>
              <xdr:cNvPr id="402" name="Shape 314">
                <a:extLst>
                  <a:ext uri="{FF2B5EF4-FFF2-40B4-BE49-F238E27FC236}">
                    <a16:creationId xmlns:a16="http://schemas.microsoft.com/office/drawing/2014/main" id="{00000000-0008-0000-0600-000092010000}"/>
                  </a:ext>
                </a:extLst>
              </xdr:cNvPr>
              <xdr:cNvSpPr/>
            </xdr:nvSpPr>
            <xdr:spPr>
              <a:xfrm>
                <a:off x="2021775" y="3537113"/>
                <a:ext cx="6648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03" name="Shape 315">
                <a:extLst>
                  <a:ext uri="{FF2B5EF4-FFF2-40B4-BE49-F238E27FC236}">
                    <a16:creationId xmlns:a16="http://schemas.microsoft.com/office/drawing/2014/main" id="{00000000-0008-0000-0600-000093010000}"/>
                  </a:ext>
                </a:extLst>
              </xdr:cNvPr>
              <xdr:cNvGrpSpPr/>
            </xdr:nvGrpSpPr>
            <xdr:grpSpPr>
              <a:xfrm>
                <a:off x="2021775" y="3537113"/>
                <a:ext cx="6648450" cy="485775"/>
                <a:chOff x="17494139" y="25025075"/>
                <a:chExt cx="2301906" cy="493642"/>
              </a:xfrm>
            </xdr:grpSpPr>
            <xdr:sp macro="" textlink="">
              <xdr:nvSpPr>
                <xdr:cNvPr id="404" name="Shape 316">
                  <a:extLst>
                    <a:ext uri="{FF2B5EF4-FFF2-40B4-BE49-F238E27FC236}">
                      <a16:creationId xmlns:a16="http://schemas.microsoft.com/office/drawing/2014/main" id="{00000000-0008-0000-0600-000094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05" name="Shape 317">
                  <a:extLst>
                    <a:ext uri="{FF2B5EF4-FFF2-40B4-BE49-F238E27FC236}">
                      <a16:creationId xmlns:a16="http://schemas.microsoft.com/office/drawing/2014/main" id="{00000000-0008-0000-0600-000095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IAISIF</a:t>
                  </a:r>
                  <a:r>
                    <a:rPr lang="en-US" sz="1100" b="0">
                      <a:solidFill>
                        <a:schemeClr val="dk1"/>
                      </a:solidFill>
                      <a:latin typeface="Calibri"/>
                      <a:ea typeface="Calibri"/>
                      <a:cs typeface="Calibri"/>
                      <a:sym typeface="Calibri"/>
                    </a:rPr>
                    <a:t>=</a:t>
                  </a:r>
                  <a:endParaRPr sz="1400"/>
                </a:p>
              </xdr:txBody>
            </xdr:sp>
            <xdr:sp macro="" textlink="">
              <xdr:nvSpPr>
                <xdr:cNvPr id="406" name="Shape 318">
                  <a:extLst>
                    <a:ext uri="{FF2B5EF4-FFF2-40B4-BE49-F238E27FC236}">
                      <a16:creationId xmlns:a16="http://schemas.microsoft.com/office/drawing/2014/main" id="{00000000-0008-0000-0600-000096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Informe de actividades de implementación, seguimiento y acompañamiento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Informe de actividades de implementación, seguimiento y acompañamiento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1781175</xdr:colOff>
      <xdr:row>75</xdr:row>
      <xdr:rowOff>219075</xdr:rowOff>
    </xdr:from>
    <xdr:ext cx="5953125" cy="485775"/>
    <xdr:grpSp>
      <xdr:nvGrpSpPr>
        <xdr:cNvPr id="407" name="Shape 2">
          <a:extLst>
            <a:ext uri="{FF2B5EF4-FFF2-40B4-BE49-F238E27FC236}">
              <a16:creationId xmlns:a16="http://schemas.microsoft.com/office/drawing/2014/main" id="{00000000-0008-0000-0600-000097010000}"/>
            </a:ext>
          </a:extLst>
        </xdr:cNvPr>
        <xdr:cNvGrpSpPr/>
      </xdr:nvGrpSpPr>
      <xdr:grpSpPr>
        <a:xfrm>
          <a:off x="2095500" y="66465450"/>
          <a:ext cx="5953125" cy="485775"/>
          <a:chOff x="2369438" y="3537113"/>
          <a:chExt cx="5953125" cy="485775"/>
        </a:xfrm>
      </xdr:grpSpPr>
      <xdr:grpSp>
        <xdr:nvGrpSpPr>
          <xdr:cNvPr id="408" name="Shape 319">
            <a:extLst>
              <a:ext uri="{FF2B5EF4-FFF2-40B4-BE49-F238E27FC236}">
                <a16:creationId xmlns:a16="http://schemas.microsoft.com/office/drawing/2014/main" id="{00000000-0008-0000-0600-000098010000}"/>
              </a:ext>
            </a:extLst>
          </xdr:cNvPr>
          <xdr:cNvGrpSpPr/>
        </xdr:nvGrpSpPr>
        <xdr:grpSpPr>
          <a:xfrm>
            <a:off x="2369438" y="3537113"/>
            <a:ext cx="5953125" cy="485775"/>
            <a:chOff x="2369438" y="3537113"/>
            <a:chExt cx="5953125" cy="485775"/>
          </a:xfrm>
        </xdr:grpSpPr>
        <xdr:sp macro="" textlink="">
          <xdr:nvSpPr>
            <xdr:cNvPr id="409" name="Shape 4">
              <a:extLst>
                <a:ext uri="{FF2B5EF4-FFF2-40B4-BE49-F238E27FC236}">
                  <a16:creationId xmlns:a16="http://schemas.microsoft.com/office/drawing/2014/main" id="{00000000-0008-0000-0600-000099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0" name="Shape 320">
              <a:extLst>
                <a:ext uri="{FF2B5EF4-FFF2-40B4-BE49-F238E27FC236}">
                  <a16:creationId xmlns:a16="http://schemas.microsoft.com/office/drawing/2014/main" id="{00000000-0008-0000-0600-00009A010000}"/>
                </a:ext>
              </a:extLst>
            </xdr:cNvPr>
            <xdr:cNvGrpSpPr/>
          </xdr:nvGrpSpPr>
          <xdr:grpSpPr>
            <a:xfrm>
              <a:off x="2369438" y="3537113"/>
              <a:ext cx="5953125" cy="485775"/>
              <a:chOff x="2369438" y="3537113"/>
              <a:chExt cx="5953125" cy="485775"/>
            </a:xfrm>
          </xdr:grpSpPr>
          <xdr:sp macro="" textlink="">
            <xdr:nvSpPr>
              <xdr:cNvPr id="411" name="Shape 321">
                <a:extLst>
                  <a:ext uri="{FF2B5EF4-FFF2-40B4-BE49-F238E27FC236}">
                    <a16:creationId xmlns:a16="http://schemas.microsoft.com/office/drawing/2014/main" id="{00000000-0008-0000-0600-00009B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12" name="Shape 322">
                <a:extLst>
                  <a:ext uri="{FF2B5EF4-FFF2-40B4-BE49-F238E27FC236}">
                    <a16:creationId xmlns:a16="http://schemas.microsoft.com/office/drawing/2014/main" id="{00000000-0008-0000-0600-00009C010000}"/>
                  </a:ext>
                </a:extLst>
              </xdr:cNvPr>
              <xdr:cNvGrpSpPr/>
            </xdr:nvGrpSpPr>
            <xdr:grpSpPr>
              <a:xfrm>
                <a:off x="2369438" y="3537113"/>
                <a:ext cx="5953125" cy="485775"/>
                <a:chOff x="17494139" y="25025075"/>
                <a:chExt cx="2301906" cy="493642"/>
              </a:xfrm>
            </xdr:grpSpPr>
            <xdr:sp macro="" textlink="">
              <xdr:nvSpPr>
                <xdr:cNvPr id="413" name="Shape 323">
                  <a:extLst>
                    <a:ext uri="{FF2B5EF4-FFF2-40B4-BE49-F238E27FC236}">
                      <a16:creationId xmlns:a16="http://schemas.microsoft.com/office/drawing/2014/main" id="{00000000-0008-0000-0600-00009D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14" name="Shape 324">
                  <a:extLst>
                    <a:ext uri="{FF2B5EF4-FFF2-40B4-BE49-F238E27FC236}">
                      <a16:creationId xmlns:a16="http://schemas.microsoft.com/office/drawing/2014/main" id="{00000000-0008-0000-0600-00009E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PFCM</a:t>
                  </a:r>
                  <a:r>
                    <a:rPr lang="en-US" sz="1100" b="0">
                      <a:solidFill>
                        <a:schemeClr val="dk1"/>
                      </a:solidFill>
                      <a:latin typeface="Calibri"/>
                      <a:ea typeface="Calibri"/>
                      <a:cs typeface="Calibri"/>
                      <a:sym typeface="Calibri"/>
                    </a:rPr>
                    <a:t>=</a:t>
                  </a:r>
                  <a:endParaRPr sz="1400"/>
                </a:p>
              </xdr:txBody>
            </xdr:sp>
            <xdr:sp macro="" textlink="">
              <xdr:nvSpPr>
                <xdr:cNvPr id="415" name="Shape 325">
                  <a:extLst>
                    <a:ext uri="{FF2B5EF4-FFF2-40B4-BE49-F238E27FC236}">
                      <a16:creationId xmlns:a16="http://schemas.microsoft.com/office/drawing/2014/main" id="{00000000-0008-0000-0600-00009F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planes para el fortalecimiento  de comites municipales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avance de planes para el fortalecimiento  de comites municipales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1695450</xdr:colOff>
      <xdr:row>76</xdr:row>
      <xdr:rowOff>219075</xdr:rowOff>
    </xdr:from>
    <xdr:ext cx="6115050" cy="485775"/>
    <xdr:grpSp>
      <xdr:nvGrpSpPr>
        <xdr:cNvPr id="416" name="Shape 2">
          <a:extLst>
            <a:ext uri="{FF2B5EF4-FFF2-40B4-BE49-F238E27FC236}">
              <a16:creationId xmlns:a16="http://schemas.microsoft.com/office/drawing/2014/main" id="{00000000-0008-0000-0600-0000A0010000}"/>
            </a:ext>
          </a:extLst>
        </xdr:cNvPr>
        <xdr:cNvGrpSpPr/>
      </xdr:nvGrpSpPr>
      <xdr:grpSpPr>
        <a:xfrm>
          <a:off x="2009775" y="67389375"/>
          <a:ext cx="6115050" cy="485775"/>
          <a:chOff x="2288475" y="3537113"/>
          <a:chExt cx="6115050" cy="485775"/>
        </a:xfrm>
      </xdr:grpSpPr>
      <xdr:grpSp>
        <xdr:nvGrpSpPr>
          <xdr:cNvPr id="417" name="Shape 326">
            <a:extLst>
              <a:ext uri="{FF2B5EF4-FFF2-40B4-BE49-F238E27FC236}">
                <a16:creationId xmlns:a16="http://schemas.microsoft.com/office/drawing/2014/main" id="{00000000-0008-0000-0600-0000A1010000}"/>
              </a:ext>
            </a:extLst>
          </xdr:cNvPr>
          <xdr:cNvGrpSpPr/>
        </xdr:nvGrpSpPr>
        <xdr:grpSpPr>
          <a:xfrm>
            <a:off x="2288475" y="3537113"/>
            <a:ext cx="6115050" cy="485775"/>
            <a:chOff x="2288475" y="3537113"/>
            <a:chExt cx="6115050" cy="485775"/>
          </a:xfrm>
        </xdr:grpSpPr>
        <xdr:sp macro="" textlink="">
          <xdr:nvSpPr>
            <xdr:cNvPr id="418" name="Shape 4">
              <a:extLst>
                <a:ext uri="{FF2B5EF4-FFF2-40B4-BE49-F238E27FC236}">
                  <a16:creationId xmlns:a16="http://schemas.microsoft.com/office/drawing/2014/main" id="{00000000-0008-0000-0600-0000A2010000}"/>
                </a:ext>
              </a:extLst>
            </xdr:cNvPr>
            <xdr:cNvSpPr/>
          </xdr:nvSpPr>
          <xdr:spPr>
            <a:xfrm>
              <a:off x="2288475" y="3537113"/>
              <a:ext cx="6115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19" name="Shape 327">
              <a:extLst>
                <a:ext uri="{FF2B5EF4-FFF2-40B4-BE49-F238E27FC236}">
                  <a16:creationId xmlns:a16="http://schemas.microsoft.com/office/drawing/2014/main" id="{00000000-0008-0000-0600-0000A3010000}"/>
                </a:ext>
              </a:extLst>
            </xdr:cNvPr>
            <xdr:cNvGrpSpPr/>
          </xdr:nvGrpSpPr>
          <xdr:grpSpPr>
            <a:xfrm>
              <a:off x="2288475" y="3537113"/>
              <a:ext cx="6115050" cy="485775"/>
              <a:chOff x="2288475" y="3537113"/>
              <a:chExt cx="6115050" cy="485775"/>
            </a:xfrm>
          </xdr:grpSpPr>
          <xdr:sp macro="" textlink="">
            <xdr:nvSpPr>
              <xdr:cNvPr id="420" name="Shape 328">
                <a:extLst>
                  <a:ext uri="{FF2B5EF4-FFF2-40B4-BE49-F238E27FC236}">
                    <a16:creationId xmlns:a16="http://schemas.microsoft.com/office/drawing/2014/main" id="{00000000-0008-0000-0600-0000A4010000}"/>
                  </a:ext>
                </a:extLst>
              </xdr:cNvPr>
              <xdr:cNvSpPr/>
            </xdr:nvSpPr>
            <xdr:spPr>
              <a:xfrm>
                <a:off x="2288475" y="3537113"/>
                <a:ext cx="6115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21" name="Shape 329">
                <a:extLst>
                  <a:ext uri="{FF2B5EF4-FFF2-40B4-BE49-F238E27FC236}">
                    <a16:creationId xmlns:a16="http://schemas.microsoft.com/office/drawing/2014/main" id="{00000000-0008-0000-0600-0000A5010000}"/>
                  </a:ext>
                </a:extLst>
              </xdr:cNvPr>
              <xdr:cNvGrpSpPr/>
            </xdr:nvGrpSpPr>
            <xdr:grpSpPr>
              <a:xfrm>
                <a:off x="2288475" y="3537113"/>
                <a:ext cx="6115050" cy="485775"/>
                <a:chOff x="17494139" y="25025075"/>
                <a:chExt cx="2301906" cy="493642"/>
              </a:xfrm>
            </xdr:grpSpPr>
            <xdr:sp macro="" textlink="">
              <xdr:nvSpPr>
                <xdr:cNvPr id="422" name="Shape 330">
                  <a:extLst>
                    <a:ext uri="{FF2B5EF4-FFF2-40B4-BE49-F238E27FC236}">
                      <a16:creationId xmlns:a16="http://schemas.microsoft.com/office/drawing/2014/main" id="{00000000-0008-0000-0600-0000A6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23" name="Shape 331">
                  <a:extLst>
                    <a:ext uri="{FF2B5EF4-FFF2-40B4-BE49-F238E27FC236}">
                      <a16:creationId xmlns:a16="http://schemas.microsoft.com/office/drawing/2014/main" id="{00000000-0008-0000-0600-0000A7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IFCM</a:t>
                  </a:r>
                  <a:r>
                    <a:rPr lang="en-US" sz="1100" b="0">
                      <a:solidFill>
                        <a:schemeClr val="dk1"/>
                      </a:solidFill>
                      <a:latin typeface="Calibri"/>
                      <a:ea typeface="Calibri"/>
                      <a:cs typeface="Calibri"/>
                      <a:sym typeface="Calibri"/>
                    </a:rPr>
                    <a:t>=</a:t>
                  </a:r>
                  <a:endParaRPr sz="1400"/>
                </a:p>
              </xdr:txBody>
            </xdr:sp>
            <xdr:sp macro="" textlink="">
              <xdr:nvSpPr>
                <xdr:cNvPr id="424" name="Shape 332">
                  <a:extLst>
                    <a:ext uri="{FF2B5EF4-FFF2-40B4-BE49-F238E27FC236}">
                      <a16:creationId xmlns:a16="http://schemas.microsoft.com/office/drawing/2014/main" id="{00000000-0008-0000-0600-0000A8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informes para el fortalecimiento  de comites municipales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avance de informes para el fortalecimiento  de comites municipales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1362075</xdr:colOff>
      <xdr:row>77</xdr:row>
      <xdr:rowOff>200025</xdr:rowOff>
    </xdr:from>
    <xdr:ext cx="6781800" cy="485775"/>
    <xdr:grpSp>
      <xdr:nvGrpSpPr>
        <xdr:cNvPr id="425" name="Shape 2">
          <a:extLst>
            <a:ext uri="{FF2B5EF4-FFF2-40B4-BE49-F238E27FC236}">
              <a16:creationId xmlns:a16="http://schemas.microsoft.com/office/drawing/2014/main" id="{00000000-0008-0000-0600-0000A9010000}"/>
            </a:ext>
          </a:extLst>
        </xdr:cNvPr>
        <xdr:cNvGrpSpPr/>
      </xdr:nvGrpSpPr>
      <xdr:grpSpPr>
        <a:xfrm>
          <a:off x="1676400" y="68294250"/>
          <a:ext cx="6781800" cy="485775"/>
          <a:chOff x="1955100" y="3537113"/>
          <a:chExt cx="6781800" cy="485775"/>
        </a:xfrm>
      </xdr:grpSpPr>
      <xdr:grpSp>
        <xdr:nvGrpSpPr>
          <xdr:cNvPr id="426" name="Shape 333">
            <a:extLst>
              <a:ext uri="{FF2B5EF4-FFF2-40B4-BE49-F238E27FC236}">
                <a16:creationId xmlns:a16="http://schemas.microsoft.com/office/drawing/2014/main" id="{00000000-0008-0000-0600-0000AA010000}"/>
              </a:ext>
            </a:extLst>
          </xdr:cNvPr>
          <xdr:cNvGrpSpPr/>
        </xdr:nvGrpSpPr>
        <xdr:grpSpPr>
          <a:xfrm>
            <a:off x="1955100" y="3537113"/>
            <a:ext cx="6781800" cy="485775"/>
            <a:chOff x="1955100" y="3537113"/>
            <a:chExt cx="6781800" cy="485775"/>
          </a:xfrm>
        </xdr:grpSpPr>
        <xdr:sp macro="" textlink="">
          <xdr:nvSpPr>
            <xdr:cNvPr id="427" name="Shape 4">
              <a:extLst>
                <a:ext uri="{FF2B5EF4-FFF2-40B4-BE49-F238E27FC236}">
                  <a16:creationId xmlns:a16="http://schemas.microsoft.com/office/drawing/2014/main" id="{00000000-0008-0000-0600-0000AB010000}"/>
                </a:ext>
              </a:extLst>
            </xdr:cNvPr>
            <xdr:cNvSpPr/>
          </xdr:nvSpPr>
          <xdr:spPr>
            <a:xfrm>
              <a:off x="1955100" y="3537113"/>
              <a:ext cx="6781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28" name="Shape 334">
              <a:extLst>
                <a:ext uri="{FF2B5EF4-FFF2-40B4-BE49-F238E27FC236}">
                  <a16:creationId xmlns:a16="http://schemas.microsoft.com/office/drawing/2014/main" id="{00000000-0008-0000-0600-0000AC010000}"/>
                </a:ext>
              </a:extLst>
            </xdr:cNvPr>
            <xdr:cNvGrpSpPr/>
          </xdr:nvGrpSpPr>
          <xdr:grpSpPr>
            <a:xfrm>
              <a:off x="1955100" y="3537113"/>
              <a:ext cx="6781800" cy="485775"/>
              <a:chOff x="1955100" y="3537113"/>
              <a:chExt cx="6781800" cy="485775"/>
            </a:xfrm>
          </xdr:grpSpPr>
          <xdr:sp macro="" textlink="">
            <xdr:nvSpPr>
              <xdr:cNvPr id="429" name="Shape 335">
                <a:extLst>
                  <a:ext uri="{FF2B5EF4-FFF2-40B4-BE49-F238E27FC236}">
                    <a16:creationId xmlns:a16="http://schemas.microsoft.com/office/drawing/2014/main" id="{00000000-0008-0000-0600-0000AD010000}"/>
                  </a:ext>
                </a:extLst>
              </xdr:cNvPr>
              <xdr:cNvSpPr/>
            </xdr:nvSpPr>
            <xdr:spPr>
              <a:xfrm>
                <a:off x="1955100" y="3537113"/>
                <a:ext cx="6781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30" name="Shape 336">
                <a:extLst>
                  <a:ext uri="{FF2B5EF4-FFF2-40B4-BE49-F238E27FC236}">
                    <a16:creationId xmlns:a16="http://schemas.microsoft.com/office/drawing/2014/main" id="{00000000-0008-0000-0600-0000AE010000}"/>
                  </a:ext>
                </a:extLst>
              </xdr:cNvPr>
              <xdr:cNvGrpSpPr/>
            </xdr:nvGrpSpPr>
            <xdr:grpSpPr>
              <a:xfrm>
                <a:off x="1955100" y="3537113"/>
                <a:ext cx="6781800" cy="485775"/>
                <a:chOff x="17494139" y="25025075"/>
                <a:chExt cx="2301906" cy="493642"/>
              </a:xfrm>
            </xdr:grpSpPr>
            <xdr:sp macro="" textlink="">
              <xdr:nvSpPr>
                <xdr:cNvPr id="431" name="Shape 337">
                  <a:extLst>
                    <a:ext uri="{FF2B5EF4-FFF2-40B4-BE49-F238E27FC236}">
                      <a16:creationId xmlns:a16="http://schemas.microsoft.com/office/drawing/2014/main" id="{00000000-0008-0000-0600-0000AF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32" name="Shape 338">
                  <a:extLst>
                    <a:ext uri="{FF2B5EF4-FFF2-40B4-BE49-F238E27FC236}">
                      <a16:creationId xmlns:a16="http://schemas.microsoft.com/office/drawing/2014/main" id="{00000000-0008-0000-0600-0000B0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PFGCR</a:t>
                  </a:r>
                  <a:r>
                    <a:rPr lang="en-US" sz="1100" b="0">
                      <a:solidFill>
                        <a:schemeClr val="dk1"/>
                      </a:solidFill>
                      <a:latin typeface="Calibri"/>
                      <a:ea typeface="Calibri"/>
                      <a:cs typeface="Calibri"/>
                      <a:sym typeface="Calibri"/>
                    </a:rPr>
                    <a:t>=</a:t>
                  </a:r>
                  <a:endParaRPr sz="1400"/>
                </a:p>
              </xdr:txBody>
            </xdr:sp>
            <xdr:sp macro="" textlink="">
              <xdr:nvSpPr>
                <xdr:cNvPr id="433" name="Shape 339">
                  <a:extLst>
                    <a:ext uri="{FF2B5EF4-FFF2-40B4-BE49-F238E27FC236}">
                      <a16:creationId xmlns:a16="http://schemas.microsoft.com/office/drawing/2014/main" id="{00000000-0008-0000-0600-0000B1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Plan para el fortalecimiento de los gestores comunitarios del riesgo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avance de Plan para el fortalecimiento de los gestores comunitarios del riesgoplaneados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1276350</xdr:colOff>
      <xdr:row>78</xdr:row>
      <xdr:rowOff>238125</xdr:rowOff>
    </xdr:from>
    <xdr:ext cx="6962775" cy="485775"/>
    <xdr:grpSp>
      <xdr:nvGrpSpPr>
        <xdr:cNvPr id="434" name="Shape 2">
          <a:extLst>
            <a:ext uri="{FF2B5EF4-FFF2-40B4-BE49-F238E27FC236}">
              <a16:creationId xmlns:a16="http://schemas.microsoft.com/office/drawing/2014/main" id="{00000000-0008-0000-0600-0000B2010000}"/>
            </a:ext>
          </a:extLst>
        </xdr:cNvPr>
        <xdr:cNvGrpSpPr/>
      </xdr:nvGrpSpPr>
      <xdr:grpSpPr>
        <a:xfrm>
          <a:off x="1590675" y="69256275"/>
          <a:ext cx="6962775" cy="485775"/>
          <a:chOff x="1864613" y="3537113"/>
          <a:chExt cx="6962775" cy="485775"/>
        </a:xfrm>
      </xdr:grpSpPr>
      <xdr:grpSp>
        <xdr:nvGrpSpPr>
          <xdr:cNvPr id="435" name="Shape 340">
            <a:extLst>
              <a:ext uri="{FF2B5EF4-FFF2-40B4-BE49-F238E27FC236}">
                <a16:creationId xmlns:a16="http://schemas.microsoft.com/office/drawing/2014/main" id="{00000000-0008-0000-0600-0000B3010000}"/>
              </a:ext>
            </a:extLst>
          </xdr:cNvPr>
          <xdr:cNvGrpSpPr/>
        </xdr:nvGrpSpPr>
        <xdr:grpSpPr>
          <a:xfrm>
            <a:off x="1864613" y="3537113"/>
            <a:ext cx="6962775" cy="485775"/>
            <a:chOff x="1864613" y="3537113"/>
            <a:chExt cx="6962775" cy="485775"/>
          </a:xfrm>
        </xdr:grpSpPr>
        <xdr:sp macro="" textlink="">
          <xdr:nvSpPr>
            <xdr:cNvPr id="436" name="Shape 4">
              <a:extLst>
                <a:ext uri="{FF2B5EF4-FFF2-40B4-BE49-F238E27FC236}">
                  <a16:creationId xmlns:a16="http://schemas.microsoft.com/office/drawing/2014/main" id="{00000000-0008-0000-0600-0000B4010000}"/>
                </a:ext>
              </a:extLst>
            </xdr:cNvPr>
            <xdr:cNvSpPr/>
          </xdr:nvSpPr>
          <xdr:spPr>
            <a:xfrm>
              <a:off x="1864613" y="3537113"/>
              <a:ext cx="6962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37" name="Shape 341">
              <a:extLst>
                <a:ext uri="{FF2B5EF4-FFF2-40B4-BE49-F238E27FC236}">
                  <a16:creationId xmlns:a16="http://schemas.microsoft.com/office/drawing/2014/main" id="{00000000-0008-0000-0600-0000B5010000}"/>
                </a:ext>
              </a:extLst>
            </xdr:cNvPr>
            <xdr:cNvGrpSpPr/>
          </xdr:nvGrpSpPr>
          <xdr:grpSpPr>
            <a:xfrm>
              <a:off x="1864613" y="3537113"/>
              <a:ext cx="6962775" cy="485775"/>
              <a:chOff x="1864613" y="3537113"/>
              <a:chExt cx="6962775" cy="485775"/>
            </a:xfrm>
          </xdr:grpSpPr>
          <xdr:sp macro="" textlink="">
            <xdr:nvSpPr>
              <xdr:cNvPr id="438" name="Shape 342">
                <a:extLst>
                  <a:ext uri="{FF2B5EF4-FFF2-40B4-BE49-F238E27FC236}">
                    <a16:creationId xmlns:a16="http://schemas.microsoft.com/office/drawing/2014/main" id="{00000000-0008-0000-0600-0000B6010000}"/>
                  </a:ext>
                </a:extLst>
              </xdr:cNvPr>
              <xdr:cNvSpPr/>
            </xdr:nvSpPr>
            <xdr:spPr>
              <a:xfrm>
                <a:off x="1864613" y="3537113"/>
                <a:ext cx="6962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39" name="Shape 343">
                <a:extLst>
                  <a:ext uri="{FF2B5EF4-FFF2-40B4-BE49-F238E27FC236}">
                    <a16:creationId xmlns:a16="http://schemas.microsoft.com/office/drawing/2014/main" id="{00000000-0008-0000-0600-0000B7010000}"/>
                  </a:ext>
                </a:extLst>
              </xdr:cNvPr>
              <xdr:cNvGrpSpPr/>
            </xdr:nvGrpSpPr>
            <xdr:grpSpPr>
              <a:xfrm>
                <a:off x="1864613" y="3537113"/>
                <a:ext cx="6962775" cy="485775"/>
                <a:chOff x="17494139" y="25025075"/>
                <a:chExt cx="2301906" cy="493642"/>
              </a:xfrm>
            </xdr:grpSpPr>
            <xdr:sp macro="" textlink="">
              <xdr:nvSpPr>
                <xdr:cNvPr id="440" name="Shape 344">
                  <a:extLst>
                    <a:ext uri="{FF2B5EF4-FFF2-40B4-BE49-F238E27FC236}">
                      <a16:creationId xmlns:a16="http://schemas.microsoft.com/office/drawing/2014/main" id="{00000000-0008-0000-0600-0000B8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41" name="Shape 345">
                  <a:extLst>
                    <a:ext uri="{FF2B5EF4-FFF2-40B4-BE49-F238E27FC236}">
                      <a16:creationId xmlns:a16="http://schemas.microsoft.com/office/drawing/2014/main" id="{00000000-0008-0000-0600-0000B9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IFGCR</a:t>
                  </a:r>
                  <a:r>
                    <a:rPr lang="en-US" sz="1100" b="0">
                      <a:solidFill>
                        <a:schemeClr val="dk1"/>
                      </a:solidFill>
                      <a:latin typeface="Calibri"/>
                      <a:ea typeface="Calibri"/>
                      <a:cs typeface="Calibri"/>
                      <a:sym typeface="Calibri"/>
                    </a:rPr>
                    <a:t>=</a:t>
                  </a:r>
                  <a:endParaRPr sz="1400"/>
                </a:p>
              </xdr:txBody>
            </xdr:sp>
            <xdr:sp macro="" textlink="">
              <xdr:nvSpPr>
                <xdr:cNvPr id="442" name="Shape 346">
                  <a:extLst>
                    <a:ext uri="{FF2B5EF4-FFF2-40B4-BE49-F238E27FC236}">
                      <a16:creationId xmlns:a16="http://schemas.microsoft.com/office/drawing/2014/main" id="{00000000-0008-0000-0600-0000BA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avance de Informe para el fortalecimiento de los gestores comunitarios del riesgo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avance de Informe para el fortalecimiento de los gestores comunitarios del riesgoplaneados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2895600</xdr:colOff>
      <xdr:row>79</xdr:row>
      <xdr:rowOff>200025</xdr:rowOff>
    </xdr:from>
    <xdr:ext cx="3714750" cy="485775"/>
    <xdr:grpSp>
      <xdr:nvGrpSpPr>
        <xdr:cNvPr id="443" name="Shape 2">
          <a:extLst>
            <a:ext uri="{FF2B5EF4-FFF2-40B4-BE49-F238E27FC236}">
              <a16:creationId xmlns:a16="http://schemas.microsoft.com/office/drawing/2014/main" id="{00000000-0008-0000-0600-0000BB010000}"/>
            </a:ext>
          </a:extLst>
        </xdr:cNvPr>
        <xdr:cNvGrpSpPr/>
      </xdr:nvGrpSpPr>
      <xdr:grpSpPr>
        <a:xfrm>
          <a:off x="3209925" y="70142100"/>
          <a:ext cx="3714750" cy="485775"/>
          <a:chOff x="3488625" y="3537113"/>
          <a:chExt cx="3714750" cy="485775"/>
        </a:xfrm>
      </xdr:grpSpPr>
      <xdr:grpSp>
        <xdr:nvGrpSpPr>
          <xdr:cNvPr id="444" name="Shape 347">
            <a:extLst>
              <a:ext uri="{FF2B5EF4-FFF2-40B4-BE49-F238E27FC236}">
                <a16:creationId xmlns:a16="http://schemas.microsoft.com/office/drawing/2014/main" id="{00000000-0008-0000-0600-0000BC010000}"/>
              </a:ext>
            </a:extLst>
          </xdr:cNvPr>
          <xdr:cNvGrpSpPr/>
        </xdr:nvGrpSpPr>
        <xdr:grpSpPr>
          <a:xfrm>
            <a:off x="3488625" y="3537113"/>
            <a:ext cx="3714750" cy="485775"/>
            <a:chOff x="3488625" y="3537113"/>
            <a:chExt cx="3714750" cy="485775"/>
          </a:xfrm>
        </xdr:grpSpPr>
        <xdr:sp macro="" textlink="">
          <xdr:nvSpPr>
            <xdr:cNvPr id="445" name="Shape 4">
              <a:extLst>
                <a:ext uri="{FF2B5EF4-FFF2-40B4-BE49-F238E27FC236}">
                  <a16:creationId xmlns:a16="http://schemas.microsoft.com/office/drawing/2014/main" id="{00000000-0008-0000-0600-0000BD010000}"/>
                </a:ext>
              </a:extLst>
            </xdr:cNvPr>
            <xdr:cNvSpPr/>
          </xdr:nvSpPr>
          <xdr:spPr>
            <a:xfrm>
              <a:off x="3488625" y="3537113"/>
              <a:ext cx="3714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46" name="Shape 348">
              <a:extLst>
                <a:ext uri="{FF2B5EF4-FFF2-40B4-BE49-F238E27FC236}">
                  <a16:creationId xmlns:a16="http://schemas.microsoft.com/office/drawing/2014/main" id="{00000000-0008-0000-0600-0000BE010000}"/>
                </a:ext>
              </a:extLst>
            </xdr:cNvPr>
            <xdr:cNvGrpSpPr/>
          </xdr:nvGrpSpPr>
          <xdr:grpSpPr>
            <a:xfrm>
              <a:off x="3488625" y="3537113"/>
              <a:ext cx="3714750" cy="485775"/>
              <a:chOff x="3488625" y="3537113"/>
              <a:chExt cx="3714750" cy="485775"/>
            </a:xfrm>
          </xdr:grpSpPr>
          <xdr:sp macro="" textlink="">
            <xdr:nvSpPr>
              <xdr:cNvPr id="447" name="Shape 349">
                <a:extLst>
                  <a:ext uri="{FF2B5EF4-FFF2-40B4-BE49-F238E27FC236}">
                    <a16:creationId xmlns:a16="http://schemas.microsoft.com/office/drawing/2014/main" id="{00000000-0008-0000-0600-0000BF010000}"/>
                  </a:ext>
                </a:extLst>
              </xdr:cNvPr>
              <xdr:cNvSpPr/>
            </xdr:nvSpPr>
            <xdr:spPr>
              <a:xfrm>
                <a:off x="3488625" y="3537113"/>
                <a:ext cx="3714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48" name="Shape 350">
                <a:extLst>
                  <a:ext uri="{FF2B5EF4-FFF2-40B4-BE49-F238E27FC236}">
                    <a16:creationId xmlns:a16="http://schemas.microsoft.com/office/drawing/2014/main" id="{00000000-0008-0000-0600-0000C0010000}"/>
                  </a:ext>
                </a:extLst>
              </xdr:cNvPr>
              <xdr:cNvGrpSpPr/>
            </xdr:nvGrpSpPr>
            <xdr:grpSpPr>
              <a:xfrm>
                <a:off x="3488625" y="3537113"/>
                <a:ext cx="3714750" cy="485775"/>
                <a:chOff x="17494139" y="25025075"/>
                <a:chExt cx="2301906" cy="493642"/>
              </a:xfrm>
            </xdr:grpSpPr>
            <xdr:sp macro="" textlink="">
              <xdr:nvSpPr>
                <xdr:cNvPr id="449" name="Shape 351">
                  <a:extLst>
                    <a:ext uri="{FF2B5EF4-FFF2-40B4-BE49-F238E27FC236}">
                      <a16:creationId xmlns:a16="http://schemas.microsoft.com/office/drawing/2014/main" id="{00000000-0008-0000-0600-0000C1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50" name="Shape 352">
                  <a:extLst>
                    <a:ext uri="{FF2B5EF4-FFF2-40B4-BE49-F238E27FC236}">
                      <a16:creationId xmlns:a16="http://schemas.microsoft.com/office/drawing/2014/main" id="{00000000-0008-0000-0600-0000C2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SMT</a:t>
                  </a:r>
                  <a:r>
                    <a:rPr lang="en-US" sz="1100" b="0">
                      <a:solidFill>
                        <a:schemeClr val="dk1"/>
                      </a:solidFill>
                      <a:latin typeface="Calibri"/>
                      <a:ea typeface="Calibri"/>
                      <a:cs typeface="Calibri"/>
                      <a:sym typeface="Calibri"/>
                    </a:rPr>
                    <a:t>=</a:t>
                  </a:r>
                  <a:endParaRPr sz="1400"/>
                </a:p>
              </xdr:txBody>
            </xdr:sp>
            <xdr:sp macro="" textlink="">
              <xdr:nvSpPr>
                <xdr:cNvPr id="451" name="Shape 353">
                  <a:extLst>
                    <a:ext uri="{FF2B5EF4-FFF2-40B4-BE49-F238E27FC236}">
                      <a16:creationId xmlns:a16="http://schemas.microsoft.com/office/drawing/2014/main" id="{00000000-0008-0000-0600-0000C3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seguimientos de mesas tecnicas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seguimientos de mesas técnicas planeadas</a:t>
                  </a:r>
                  <a:endParaRPr sz="1400"/>
                </a:p>
              </xdr:txBody>
            </xdr:sp>
          </xdr:grpSp>
        </xdr:grpSp>
      </xdr:grpSp>
    </xdr:grpSp>
    <xdr:clientData fLocksWithSheet="0"/>
  </xdr:oneCellAnchor>
  <xdr:oneCellAnchor>
    <xdr:from>
      <xdr:col>1</xdr:col>
      <xdr:colOff>1943100</xdr:colOff>
      <xdr:row>80</xdr:row>
      <xdr:rowOff>200025</xdr:rowOff>
    </xdr:from>
    <xdr:ext cx="6229350" cy="485775"/>
    <xdr:grpSp>
      <xdr:nvGrpSpPr>
        <xdr:cNvPr id="452" name="Shape 2">
          <a:extLst>
            <a:ext uri="{FF2B5EF4-FFF2-40B4-BE49-F238E27FC236}">
              <a16:creationId xmlns:a16="http://schemas.microsoft.com/office/drawing/2014/main" id="{00000000-0008-0000-0600-0000C4010000}"/>
            </a:ext>
          </a:extLst>
        </xdr:cNvPr>
        <xdr:cNvGrpSpPr/>
      </xdr:nvGrpSpPr>
      <xdr:grpSpPr>
        <a:xfrm>
          <a:off x="2257425" y="71066025"/>
          <a:ext cx="6229350" cy="485775"/>
          <a:chOff x="2231325" y="3537113"/>
          <a:chExt cx="6229350" cy="485775"/>
        </a:xfrm>
      </xdr:grpSpPr>
      <xdr:grpSp>
        <xdr:nvGrpSpPr>
          <xdr:cNvPr id="453" name="Shape 354">
            <a:extLst>
              <a:ext uri="{FF2B5EF4-FFF2-40B4-BE49-F238E27FC236}">
                <a16:creationId xmlns:a16="http://schemas.microsoft.com/office/drawing/2014/main" id="{00000000-0008-0000-0600-0000C5010000}"/>
              </a:ext>
            </a:extLst>
          </xdr:cNvPr>
          <xdr:cNvGrpSpPr/>
        </xdr:nvGrpSpPr>
        <xdr:grpSpPr>
          <a:xfrm>
            <a:off x="2231325" y="3537113"/>
            <a:ext cx="6229350" cy="485775"/>
            <a:chOff x="2231325" y="3537113"/>
            <a:chExt cx="6229350" cy="485775"/>
          </a:xfrm>
        </xdr:grpSpPr>
        <xdr:sp macro="" textlink="">
          <xdr:nvSpPr>
            <xdr:cNvPr id="454" name="Shape 4">
              <a:extLst>
                <a:ext uri="{FF2B5EF4-FFF2-40B4-BE49-F238E27FC236}">
                  <a16:creationId xmlns:a16="http://schemas.microsoft.com/office/drawing/2014/main" id="{00000000-0008-0000-0600-0000C6010000}"/>
                </a:ext>
              </a:extLst>
            </xdr:cNvPr>
            <xdr:cNvSpPr/>
          </xdr:nvSpPr>
          <xdr:spPr>
            <a:xfrm>
              <a:off x="2231325" y="3537113"/>
              <a:ext cx="62293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55" name="Shape 355">
              <a:extLst>
                <a:ext uri="{FF2B5EF4-FFF2-40B4-BE49-F238E27FC236}">
                  <a16:creationId xmlns:a16="http://schemas.microsoft.com/office/drawing/2014/main" id="{00000000-0008-0000-0600-0000C7010000}"/>
                </a:ext>
              </a:extLst>
            </xdr:cNvPr>
            <xdr:cNvGrpSpPr/>
          </xdr:nvGrpSpPr>
          <xdr:grpSpPr>
            <a:xfrm>
              <a:off x="2231325" y="3537113"/>
              <a:ext cx="6229350" cy="485775"/>
              <a:chOff x="2231325" y="3537113"/>
              <a:chExt cx="6229350" cy="485775"/>
            </a:xfrm>
          </xdr:grpSpPr>
          <xdr:sp macro="" textlink="">
            <xdr:nvSpPr>
              <xdr:cNvPr id="456" name="Shape 356">
                <a:extLst>
                  <a:ext uri="{FF2B5EF4-FFF2-40B4-BE49-F238E27FC236}">
                    <a16:creationId xmlns:a16="http://schemas.microsoft.com/office/drawing/2014/main" id="{00000000-0008-0000-0600-0000C8010000}"/>
                  </a:ext>
                </a:extLst>
              </xdr:cNvPr>
              <xdr:cNvSpPr/>
            </xdr:nvSpPr>
            <xdr:spPr>
              <a:xfrm>
                <a:off x="2231325" y="3537113"/>
                <a:ext cx="62293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57" name="Shape 357">
                <a:extLst>
                  <a:ext uri="{FF2B5EF4-FFF2-40B4-BE49-F238E27FC236}">
                    <a16:creationId xmlns:a16="http://schemas.microsoft.com/office/drawing/2014/main" id="{00000000-0008-0000-0600-0000C9010000}"/>
                  </a:ext>
                </a:extLst>
              </xdr:cNvPr>
              <xdr:cNvGrpSpPr/>
            </xdr:nvGrpSpPr>
            <xdr:grpSpPr>
              <a:xfrm>
                <a:off x="2231325" y="3537113"/>
                <a:ext cx="6229350" cy="485775"/>
                <a:chOff x="17494139" y="25025075"/>
                <a:chExt cx="2301906" cy="493642"/>
              </a:xfrm>
            </xdr:grpSpPr>
            <xdr:sp macro="" textlink="">
              <xdr:nvSpPr>
                <xdr:cNvPr id="458" name="Shape 358">
                  <a:extLst>
                    <a:ext uri="{FF2B5EF4-FFF2-40B4-BE49-F238E27FC236}">
                      <a16:creationId xmlns:a16="http://schemas.microsoft.com/office/drawing/2014/main" id="{00000000-0008-0000-0600-0000CA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59" name="Shape 359">
                  <a:extLst>
                    <a:ext uri="{FF2B5EF4-FFF2-40B4-BE49-F238E27FC236}">
                      <a16:creationId xmlns:a16="http://schemas.microsoft.com/office/drawing/2014/main" id="{00000000-0008-0000-0600-0000CB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MGOI</a:t>
                  </a:r>
                  <a:r>
                    <a:rPr lang="en-US" sz="1100" b="0">
                      <a:solidFill>
                        <a:schemeClr val="dk1"/>
                      </a:solidFill>
                      <a:latin typeface="Calibri"/>
                      <a:ea typeface="Calibri"/>
                      <a:cs typeface="Calibri"/>
                      <a:sym typeface="Calibri"/>
                    </a:rPr>
                    <a:t>=</a:t>
                  </a:r>
                  <a:endParaRPr sz="1400"/>
                </a:p>
              </xdr:txBody>
            </xdr:sp>
            <xdr:sp macro="" textlink="">
              <xdr:nvSpPr>
                <xdr:cNvPr id="460" name="Shape 360">
                  <a:extLst>
                    <a:ext uri="{FF2B5EF4-FFF2-40B4-BE49-F238E27FC236}">
                      <a16:creationId xmlns:a16="http://schemas.microsoft.com/office/drawing/2014/main" id="{00000000-0008-0000-0600-0000CC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Mesas de gestión de oferta institucional para la población priorizada realizadas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Mesas de gestión de oferta institucional para la población priorizada planeadas</a:t>
                  </a:r>
                  <a:endParaRPr sz="1400"/>
                </a:p>
              </xdr:txBody>
            </xdr:sp>
          </xdr:grpSp>
        </xdr:grpSp>
      </xdr:grpSp>
    </xdr:grpSp>
    <xdr:clientData fLocksWithSheet="0"/>
  </xdr:oneCellAnchor>
  <xdr:oneCellAnchor>
    <xdr:from>
      <xdr:col>1</xdr:col>
      <xdr:colOff>3524250</xdr:colOff>
      <xdr:row>81</xdr:row>
      <xdr:rowOff>247650</xdr:rowOff>
    </xdr:from>
    <xdr:ext cx="3067050" cy="485775"/>
    <xdr:grpSp>
      <xdr:nvGrpSpPr>
        <xdr:cNvPr id="461" name="Shape 2">
          <a:extLst>
            <a:ext uri="{FF2B5EF4-FFF2-40B4-BE49-F238E27FC236}">
              <a16:creationId xmlns:a16="http://schemas.microsoft.com/office/drawing/2014/main" id="{00000000-0008-0000-0600-0000CD010000}"/>
            </a:ext>
          </a:extLst>
        </xdr:cNvPr>
        <xdr:cNvGrpSpPr/>
      </xdr:nvGrpSpPr>
      <xdr:grpSpPr>
        <a:xfrm>
          <a:off x="3838575" y="72037575"/>
          <a:ext cx="3067050" cy="485775"/>
          <a:chOff x="3812475" y="3537113"/>
          <a:chExt cx="3067050" cy="485775"/>
        </a:xfrm>
      </xdr:grpSpPr>
      <xdr:grpSp>
        <xdr:nvGrpSpPr>
          <xdr:cNvPr id="462" name="Shape 361">
            <a:extLst>
              <a:ext uri="{FF2B5EF4-FFF2-40B4-BE49-F238E27FC236}">
                <a16:creationId xmlns:a16="http://schemas.microsoft.com/office/drawing/2014/main" id="{00000000-0008-0000-0600-0000CE010000}"/>
              </a:ext>
            </a:extLst>
          </xdr:cNvPr>
          <xdr:cNvGrpSpPr/>
        </xdr:nvGrpSpPr>
        <xdr:grpSpPr>
          <a:xfrm>
            <a:off x="3812475" y="3537113"/>
            <a:ext cx="3067050" cy="485775"/>
            <a:chOff x="3812475" y="3537113"/>
            <a:chExt cx="3067050" cy="485775"/>
          </a:xfrm>
        </xdr:grpSpPr>
        <xdr:sp macro="" textlink="">
          <xdr:nvSpPr>
            <xdr:cNvPr id="463" name="Shape 4">
              <a:extLst>
                <a:ext uri="{FF2B5EF4-FFF2-40B4-BE49-F238E27FC236}">
                  <a16:creationId xmlns:a16="http://schemas.microsoft.com/office/drawing/2014/main" id="{00000000-0008-0000-0600-0000CF010000}"/>
                </a:ext>
              </a:extLst>
            </xdr:cNvPr>
            <xdr:cNvSpPr/>
          </xdr:nvSpPr>
          <xdr:spPr>
            <a:xfrm>
              <a:off x="3812475" y="3537113"/>
              <a:ext cx="3067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64" name="Shape 362">
              <a:extLst>
                <a:ext uri="{FF2B5EF4-FFF2-40B4-BE49-F238E27FC236}">
                  <a16:creationId xmlns:a16="http://schemas.microsoft.com/office/drawing/2014/main" id="{00000000-0008-0000-0600-0000D0010000}"/>
                </a:ext>
              </a:extLst>
            </xdr:cNvPr>
            <xdr:cNvGrpSpPr/>
          </xdr:nvGrpSpPr>
          <xdr:grpSpPr>
            <a:xfrm>
              <a:off x="3812475" y="3537113"/>
              <a:ext cx="3067050" cy="485775"/>
              <a:chOff x="3812475" y="3537113"/>
              <a:chExt cx="3067050" cy="485775"/>
            </a:xfrm>
          </xdr:grpSpPr>
          <xdr:sp macro="" textlink="">
            <xdr:nvSpPr>
              <xdr:cNvPr id="465" name="Shape 363">
                <a:extLst>
                  <a:ext uri="{FF2B5EF4-FFF2-40B4-BE49-F238E27FC236}">
                    <a16:creationId xmlns:a16="http://schemas.microsoft.com/office/drawing/2014/main" id="{00000000-0008-0000-0600-0000D1010000}"/>
                  </a:ext>
                </a:extLst>
              </xdr:cNvPr>
              <xdr:cNvSpPr/>
            </xdr:nvSpPr>
            <xdr:spPr>
              <a:xfrm>
                <a:off x="3812475" y="3537113"/>
                <a:ext cx="3067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66" name="Shape 364">
                <a:extLst>
                  <a:ext uri="{FF2B5EF4-FFF2-40B4-BE49-F238E27FC236}">
                    <a16:creationId xmlns:a16="http://schemas.microsoft.com/office/drawing/2014/main" id="{00000000-0008-0000-0600-0000D2010000}"/>
                  </a:ext>
                </a:extLst>
              </xdr:cNvPr>
              <xdr:cNvGrpSpPr/>
            </xdr:nvGrpSpPr>
            <xdr:grpSpPr>
              <a:xfrm>
                <a:off x="3812475" y="3537113"/>
                <a:ext cx="3067050" cy="485775"/>
                <a:chOff x="17494139" y="25025075"/>
                <a:chExt cx="2301906" cy="493642"/>
              </a:xfrm>
            </xdr:grpSpPr>
            <xdr:sp macro="" textlink="">
              <xdr:nvSpPr>
                <xdr:cNvPr id="467" name="Shape 365">
                  <a:extLst>
                    <a:ext uri="{FF2B5EF4-FFF2-40B4-BE49-F238E27FC236}">
                      <a16:creationId xmlns:a16="http://schemas.microsoft.com/office/drawing/2014/main" id="{00000000-0008-0000-0600-0000D3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68" name="Shape 366">
                  <a:extLst>
                    <a:ext uri="{FF2B5EF4-FFF2-40B4-BE49-F238E27FC236}">
                      <a16:creationId xmlns:a16="http://schemas.microsoft.com/office/drawing/2014/main" id="{00000000-0008-0000-0600-0000D4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AIE</a:t>
                  </a:r>
                  <a:r>
                    <a:rPr lang="en-US" sz="1100" b="0">
                      <a:solidFill>
                        <a:schemeClr val="dk1"/>
                      </a:solidFill>
                      <a:latin typeface="Calibri"/>
                      <a:ea typeface="Calibri"/>
                      <a:cs typeface="Calibri"/>
                      <a:sym typeface="Calibri"/>
                    </a:rPr>
                    <a:t>=</a:t>
                  </a:r>
                  <a:endParaRPr sz="1400"/>
                </a:p>
              </xdr:txBody>
            </xdr:sp>
            <xdr:sp macro="" textlink="">
              <xdr:nvSpPr>
                <xdr:cNvPr id="469" name="Shape 367">
                  <a:extLst>
                    <a:ext uri="{FF2B5EF4-FFF2-40B4-BE49-F238E27FC236}">
                      <a16:creationId xmlns:a16="http://schemas.microsoft.com/office/drawing/2014/main" id="{00000000-0008-0000-0600-0000D5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Alianzas institucionales realizadas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Alianzas institucionalesplaneadas</a:t>
                  </a:r>
                  <a:endParaRPr sz="1400"/>
                </a:p>
              </xdr:txBody>
            </xdr:sp>
          </xdr:grpSp>
        </xdr:grpSp>
      </xdr:grpSp>
    </xdr:grpSp>
    <xdr:clientData fLocksWithSheet="0"/>
  </xdr:oneCellAnchor>
  <xdr:oneCellAnchor>
    <xdr:from>
      <xdr:col>1</xdr:col>
      <xdr:colOff>3790950</xdr:colOff>
      <xdr:row>82</xdr:row>
      <xdr:rowOff>200025</xdr:rowOff>
    </xdr:from>
    <xdr:ext cx="2524125" cy="485775"/>
    <xdr:grpSp>
      <xdr:nvGrpSpPr>
        <xdr:cNvPr id="470" name="Shape 2">
          <a:extLst>
            <a:ext uri="{FF2B5EF4-FFF2-40B4-BE49-F238E27FC236}">
              <a16:creationId xmlns:a16="http://schemas.microsoft.com/office/drawing/2014/main" id="{00000000-0008-0000-0600-0000D6010000}"/>
            </a:ext>
          </a:extLst>
        </xdr:cNvPr>
        <xdr:cNvGrpSpPr/>
      </xdr:nvGrpSpPr>
      <xdr:grpSpPr>
        <a:xfrm>
          <a:off x="4105275" y="72913875"/>
          <a:ext cx="2524125" cy="485775"/>
          <a:chOff x="4083938" y="3537113"/>
          <a:chExt cx="2524125" cy="485775"/>
        </a:xfrm>
      </xdr:grpSpPr>
      <xdr:grpSp>
        <xdr:nvGrpSpPr>
          <xdr:cNvPr id="471" name="Shape 368">
            <a:extLst>
              <a:ext uri="{FF2B5EF4-FFF2-40B4-BE49-F238E27FC236}">
                <a16:creationId xmlns:a16="http://schemas.microsoft.com/office/drawing/2014/main" id="{00000000-0008-0000-0600-0000D7010000}"/>
              </a:ext>
            </a:extLst>
          </xdr:cNvPr>
          <xdr:cNvGrpSpPr/>
        </xdr:nvGrpSpPr>
        <xdr:grpSpPr>
          <a:xfrm>
            <a:off x="4083938" y="3537113"/>
            <a:ext cx="2524125" cy="485775"/>
            <a:chOff x="4083938" y="3537113"/>
            <a:chExt cx="2524125" cy="485775"/>
          </a:xfrm>
        </xdr:grpSpPr>
        <xdr:sp macro="" textlink="">
          <xdr:nvSpPr>
            <xdr:cNvPr id="472" name="Shape 4">
              <a:extLst>
                <a:ext uri="{FF2B5EF4-FFF2-40B4-BE49-F238E27FC236}">
                  <a16:creationId xmlns:a16="http://schemas.microsoft.com/office/drawing/2014/main" id="{00000000-0008-0000-0600-0000D8010000}"/>
                </a:ext>
              </a:extLst>
            </xdr:cNvPr>
            <xdr:cNvSpPr/>
          </xdr:nvSpPr>
          <xdr:spPr>
            <a:xfrm>
              <a:off x="4083938" y="3537113"/>
              <a:ext cx="2524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73" name="Shape 369">
              <a:extLst>
                <a:ext uri="{FF2B5EF4-FFF2-40B4-BE49-F238E27FC236}">
                  <a16:creationId xmlns:a16="http://schemas.microsoft.com/office/drawing/2014/main" id="{00000000-0008-0000-0600-0000D9010000}"/>
                </a:ext>
              </a:extLst>
            </xdr:cNvPr>
            <xdr:cNvGrpSpPr/>
          </xdr:nvGrpSpPr>
          <xdr:grpSpPr>
            <a:xfrm>
              <a:off x="4083938" y="3537113"/>
              <a:ext cx="2524125" cy="485775"/>
              <a:chOff x="4083938" y="3537113"/>
              <a:chExt cx="2524125" cy="485775"/>
            </a:xfrm>
          </xdr:grpSpPr>
          <xdr:sp macro="" textlink="">
            <xdr:nvSpPr>
              <xdr:cNvPr id="474" name="Shape 370">
                <a:extLst>
                  <a:ext uri="{FF2B5EF4-FFF2-40B4-BE49-F238E27FC236}">
                    <a16:creationId xmlns:a16="http://schemas.microsoft.com/office/drawing/2014/main" id="{00000000-0008-0000-0600-0000DA010000}"/>
                  </a:ext>
                </a:extLst>
              </xdr:cNvPr>
              <xdr:cNvSpPr/>
            </xdr:nvSpPr>
            <xdr:spPr>
              <a:xfrm>
                <a:off x="4083938" y="3537113"/>
                <a:ext cx="2524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75" name="Shape 371">
                <a:extLst>
                  <a:ext uri="{FF2B5EF4-FFF2-40B4-BE49-F238E27FC236}">
                    <a16:creationId xmlns:a16="http://schemas.microsoft.com/office/drawing/2014/main" id="{00000000-0008-0000-0600-0000DB010000}"/>
                  </a:ext>
                </a:extLst>
              </xdr:cNvPr>
              <xdr:cNvGrpSpPr/>
            </xdr:nvGrpSpPr>
            <xdr:grpSpPr>
              <a:xfrm>
                <a:off x="4083938" y="3537113"/>
                <a:ext cx="2524125" cy="485775"/>
                <a:chOff x="17494139" y="25025075"/>
                <a:chExt cx="2301906" cy="493642"/>
              </a:xfrm>
            </xdr:grpSpPr>
            <xdr:sp macro="" textlink="">
              <xdr:nvSpPr>
                <xdr:cNvPr id="476" name="Shape 372">
                  <a:extLst>
                    <a:ext uri="{FF2B5EF4-FFF2-40B4-BE49-F238E27FC236}">
                      <a16:creationId xmlns:a16="http://schemas.microsoft.com/office/drawing/2014/main" id="{00000000-0008-0000-0600-0000DC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77" name="Shape 373">
                  <a:extLst>
                    <a:ext uri="{FF2B5EF4-FFF2-40B4-BE49-F238E27FC236}">
                      <a16:creationId xmlns:a16="http://schemas.microsoft.com/office/drawing/2014/main" id="{00000000-0008-0000-0600-0000DD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IMT</a:t>
                  </a:r>
                  <a:r>
                    <a:rPr lang="en-US" sz="1100" b="0">
                      <a:solidFill>
                        <a:schemeClr val="dk1"/>
                      </a:solidFill>
                      <a:latin typeface="Calibri"/>
                      <a:ea typeface="Calibri"/>
                      <a:cs typeface="Calibri"/>
                      <a:sym typeface="Calibri"/>
                    </a:rPr>
                    <a:t>=</a:t>
                  </a:r>
                  <a:endParaRPr sz="1400"/>
                </a:p>
              </xdr:txBody>
            </xdr:sp>
            <xdr:sp macro="" textlink="">
              <xdr:nvSpPr>
                <xdr:cNvPr id="478" name="Shape 374">
                  <a:extLst>
                    <a:ext uri="{FF2B5EF4-FFF2-40B4-BE49-F238E27FC236}">
                      <a16:creationId xmlns:a16="http://schemas.microsoft.com/office/drawing/2014/main" id="{00000000-0008-0000-0600-0000DE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mesas técnicas implementadas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mesas técnicas  planeadas</a:t>
                  </a:r>
                  <a:endParaRPr sz="1400"/>
                </a:p>
              </xdr:txBody>
            </xdr:sp>
          </xdr:grpSp>
        </xdr:grpSp>
      </xdr:grpSp>
    </xdr:grpSp>
    <xdr:clientData fLocksWithSheet="0"/>
  </xdr:oneCellAnchor>
  <xdr:oneCellAnchor>
    <xdr:from>
      <xdr:col>1</xdr:col>
      <xdr:colOff>1714500</xdr:colOff>
      <xdr:row>83</xdr:row>
      <xdr:rowOff>247650</xdr:rowOff>
    </xdr:from>
    <xdr:ext cx="5953125" cy="485775"/>
    <xdr:grpSp>
      <xdr:nvGrpSpPr>
        <xdr:cNvPr id="479" name="Shape 2">
          <a:extLst>
            <a:ext uri="{FF2B5EF4-FFF2-40B4-BE49-F238E27FC236}">
              <a16:creationId xmlns:a16="http://schemas.microsoft.com/office/drawing/2014/main" id="{00000000-0008-0000-0600-0000DF010000}"/>
            </a:ext>
          </a:extLst>
        </xdr:cNvPr>
        <xdr:cNvGrpSpPr/>
      </xdr:nvGrpSpPr>
      <xdr:grpSpPr>
        <a:xfrm>
          <a:off x="2028825" y="73885425"/>
          <a:ext cx="5953125" cy="485775"/>
          <a:chOff x="2369438" y="3537113"/>
          <a:chExt cx="5953125" cy="485775"/>
        </a:xfrm>
      </xdr:grpSpPr>
      <xdr:grpSp>
        <xdr:nvGrpSpPr>
          <xdr:cNvPr id="480" name="Shape 375">
            <a:extLst>
              <a:ext uri="{FF2B5EF4-FFF2-40B4-BE49-F238E27FC236}">
                <a16:creationId xmlns:a16="http://schemas.microsoft.com/office/drawing/2014/main" id="{00000000-0008-0000-0600-0000E0010000}"/>
              </a:ext>
            </a:extLst>
          </xdr:cNvPr>
          <xdr:cNvGrpSpPr/>
        </xdr:nvGrpSpPr>
        <xdr:grpSpPr>
          <a:xfrm>
            <a:off x="2369438" y="3537113"/>
            <a:ext cx="5953125" cy="485775"/>
            <a:chOff x="2369438" y="3537113"/>
            <a:chExt cx="5953125" cy="485775"/>
          </a:xfrm>
        </xdr:grpSpPr>
        <xdr:sp macro="" textlink="">
          <xdr:nvSpPr>
            <xdr:cNvPr id="481" name="Shape 4">
              <a:extLst>
                <a:ext uri="{FF2B5EF4-FFF2-40B4-BE49-F238E27FC236}">
                  <a16:creationId xmlns:a16="http://schemas.microsoft.com/office/drawing/2014/main" id="{00000000-0008-0000-0600-0000E1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82" name="Shape 376">
              <a:extLst>
                <a:ext uri="{FF2B5EF4-FFF2-40B4-BE49-F238E27FC236}">
                  <a16:creationId xmlns:a16="http://schemas.microsoft.com/office/drawing/2014/main" id="{00000000-0008-0000-0600-0000E2010000}"/>
                </a:ext>
              </a:extLst>
            </xdr:cNvPr>
            <xdr:cNvGrpSpPr/>
          </xdr:nvGrpSpPr>
          <xdr:grpSpPr>
            <a:xfrm>
              <a:off x="2369438" y="3537113"/>
              <a:ext cx="5953125" cy="485775"/>
              <a:chOff x="2369438" y="3537113"/>
              <a:chExt cx="5953125" cy="485775"/>
            </a:xfrm>
          </xdr:grpSpPr>
          <xdr:sp macro="" textlink="">
            <xdr:nvSpPr>
              <xdr:cNvPr id="483" name="Shape 377">
                <a:extLst>
                  <a:ext uri="{FF2B5EF4-FFF2-40B4-BE49-F238E27FC236}">
                    <a16:creationId xmlns:a16="http://schemas.microsoft.com/office/drawing/2014/main" id="{00000000-0008-0000-0600-0000E3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84" name="Shape 378">
                <a:extLst>
                  <a:ext uri="{FF2B5EF4-FFF2-40B4-BE49-F238E27FC236}">
                    <a16:creationId xmlns:a16="http://schemas.microsoft.com/office/drawing/2014/main" id="{00000000-0008-0000-0600-0000E4010000}"/>
                  </a:ext>
                </a:extLst>
              </xdr:cNvPr>
              <xdr:cNvGrpSpPr/>
            </xdr:nvGrpSpPr>
            <xdr:grpSpPr>
              <a:xfrm>
                <a:off x="2369438" y="3537113"/>
                <a:ext cx="5953125" cy="485775"/>
                <a:chOff x="17494139" y="25025075"/>
                <a:chExt cx="2301906" cy="493642"/>
              </a:xfrm>
            </xdr:grpSpPr>
            <xdr:sp macro="" textlink="">
              <xdr:nvSpPr>
                <xdr:cNvPr id="485" name="Shape 379">
                  <a:extLst>
                    <a:ext uri="{FF2B5EF4-FFF2-40B4-BE49-F238E27FC236}">
                      <a16:creationId xmlns:a16="http://schemas.microsoft.com/office/drawing/2014/main" id="{00000000-0008-0000-0600-0000E5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86" name="Shape 380">
                  <a:extLst>
                    <a:ext uri="{FF2B5EF4-FFF2-40B4-BE49-F238E27FC236}">
                      <a16:creationId xmlns:a16="http://schemas.microsoft.com/office/drawing/2014/main" id="{00000000-0008-0000-0600-0000E6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PALSC</a:t>
                  </a:r>
                  <a:r>
                    <a:rPr lang="en-US" sz="1100" b="0">
                      <a:solidFill>
                        <a:schemeClr val="dk1"/>
                      </a:solidFill>
                      <a:latin typeface="Calibri"/>
                      <a:ea typeface="Calibri"/>
                      <a:cs typeface="Calibri"/>
                      <a:sym typeface="Calibri"/>
                    </a:rPr>
                    <a:t>=</a:t>
                  </a:r>
                  <a:endParaRPr sz="1400"/>
                </a:p>
              </xdr:txBody>
            </xdr:sp>
            <xdr:sp macro="" textlink="">
              <xdr:nvSpPr>
                <xdr:cNvPr id="487" name="Shape 381">
                  <a:extLst>
                    <a:ext uri="{FF2B5EF4-FFF2-40B4-BE49-F238E27FC236}">
                      <a16:creationId xmlns:a16="http://schemas.microsoft.com/office/drawing/2014/main" id="{00000000-0008-0000-0600-0000E7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Proyectos mediante la aplicación del lineamiento del sector social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mediante la aplicación del lineamiento del sector social planeadas</a:t>
                  </a:r>
                  <a:endParaRPr sz="1400"/>
                </a:p>
              </xdr:txBody>
            </xdr:sp>
          </xdr:grpSp>
        </xdr:grpSp>
      </xdr:grpSp>
    </xdr:grpSp>
    <xdr:clientData fLocksWithSheet="0"/>
  </xdr:oneCellAnchor>
  <xdr:oneCellAnchor>
    <xdr:from>
      <xdr:col>1</xdr:col>
      <xdr:colOff>1714500</xdr:colOff>
      <xdr:row>84</xdr:row>
      <xdr:rowOff>247650</xdr:rowOff>
    </xdr:from>
    <xdr:ext cx="5953125" cy="485775"/>
    <xdr:grpSp>
      <xdr:nvGrpSpPr>
        <xdr:cNvPr id="488" name="Shape 2">
          <a:extLst>
            <a:ext uri="{FF2B5EF4-FFF2-40B4-BE49-F238E27FC236}">
              <a16:creationId xmlns:a16="http://schemas.microsoft.com/office/drawing/2014/main" id="{00000000-0008-0000-0600-0000E8010000}"/>
            </a:ext>
          </a:extLst>
        </xdr:cNvPr>
        <xdr:cNvGrpSpPr/>
      </xdr:nvGrpSpPr>
      <xdr:grpSpPr>
        <a:xfrm>
          <a:off x="2028825" y="74809350"/>
          <a:ext cx="5953125" cy="485775"/>
          <a:chOff x="2369438" y="3537113"/>
          <a:chExt cx="5953125" cy="485775"/>
        </a:xfrm>
      </xdr:grpSpPr>
      <xdr:grpSp>
        <xdr:nvGrpSpPr>
          <xdr:cNvPr id="489" name="Shape 382">
            <a:extLst>
              <a:ext uri="{FF2B5EF4-FFF2-40B4-BE49-F238E27FC236}">
                <a16:creationId xmlns:a16="http://schemas.microsoft.com/office/drawing/2014/main" id="{00000000-0008-0000-0600-0000E9010000}"/>
              </a:ext>
            </a:extLst>
          </xdr:cNvPr>
          <xdr:cNvGrpSpPr/>
        </xdr:nvGrpSpPr>
        <xdr:grpSpPr>
          <a:xfrm>
            <a:off x="2369438" y="3537113"/>
            <a:ext cx="5953125" cy="485775"/>
            <a:chOff x="2369438" y="3537113"/>
            <a:chExt cx="5953125" cy="485775"/>
          </a:xfrm>
        </xdr:grpSpPr>
        <xdr:sp macro="" textlink="">
          <xdr:nvSpPr>
            <xdr:cNvPr id="490" name="Shape 4">
              <a:extLst>
                <a:ext uri="{FF2B5EF4-FFF2-40B4-BE49-F238E27FC236}">
                  <a16:creationId xmlns:a16="http://schemas.microsoft.com/office/drawing/2014/main" id="{00000000-0008-0000-0600-0000EA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491" name="Shape 383">
              <a:extLst>
                <a:ext uri="{FF2B5EF4-FFF2-40B4-BE49-F238E27FC236}">
                  <a16:creationId xmlns:a16="http://schemas.microsoft.com/office/drawing/2014/main" id="{00000000-0008-0000-0600-0000EB010000}"/>
                </a:ext>
              </a:extLst>
            </xdr:cNvPr>
            <xdr:cNvGrpSpPr/>
          </xdr:nvGrpSpPr>
          <xdr:grpSpPr>
            <a:xfrm>
              <a:off x="2369438" y="3537113"/>
              <a:ext cx="5953125" cy="485775"/>
              <a:chOff x="2369438" y="3537113"/>
              <a:chExt cx="5953125" cy="485775"/>
            </a:xfrm>
          </xdr:grpSpPr>
          <xdr:sp macro="" textlink="">
            <xdr:nvSpPr>
              <xdr:cNvPr id="492" name="Shape 384">
                <a:extLst>
                  <a:ext uri="{FF2B5EF4-FFF2-40B4-BE49-F238E27FC236}">
                    <a16:creationId xmlns:a16="http://schemas.microsoft.com/office/drawing/2014/main" id="{00000000-0008-0000-0600-0000EC010000}"/>
                  </a:ext>
                </a:extLst>
              </xdr:cNvPr>
              <xdr:cNvSpPr/>
            </xdr:nvSpPr>
            <xdr:spPr>
              <a:xfrm>
                <a:off x="2369438" y="3537113"/>
                <a:ext cx="59531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493" name="Shape 385">
                <a:extLst>
                  <a:ext uri="{FF2B5EF4-FFF2-40B4-BE49-F238E27FC236}">
                    <a16:creationId xmlns:a16="http://schemas.microsoft.com/office/drawing/2014/main" id="{00000000-0008-0000-0600-0000ED010000}"/>
                  </a:ext>
                </a:extLst>
              </xdr:cNvPr>
              <xdr:cNvGrpSpPr/>
            </xdr:nvGrpSpPr>
            <xdr:grpSpPr>
              <a:xfrm>
                <a:off x="2369438" y="3537113"/>
                <a:ext cx="5953125" cy="485775"/>
                <a:chOff x="17494139" y="25025075"/>
                <a:chExt cx="2301906" cy="493642"/>
              </a:xfrm>
            </xdr:grpSpPr>
            <xdr:sp macro="" textlink="">
              <xdr:nvSpPr>
                <xdr:cNvPr id="494" name="Shape 386">
                  <a:extLst>
                    <a:ext uri="{FF2B5EF4-FFF2-40B4-BE49-F238E27FC236}">
                      <a16:creationId xmlns:a16="http://schemas.microsoft.com/office/drawing/2014/main" id="{00000000-0008-0000-0600-0000EE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95" name="Shape 387">
                  <a:extLst>
                    <a:ext uri="{FF2B5EF4-FFF2-40B4-BE49-F238E27FC236}">
                      <a16:creationId xmlns:a16="http://schemas.microsoft.com/office/drawing/2014/main" id="{00000000-0008-0000-0600-0000EF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PALSC</a:t>
                  </a:r>
                  <a:r>
                    <a:rPr lang="en-US" sz="1100" b="0">
                      <a:solidFill>
                        <a:schemeClr val="dk1"/>
                      </a:solidFill>
                      <a:latin typeface="Calibri"/>
                      <a:ea typeface="Calibri"/>
                      <a:cs typeface="Calibri"/>
                      <a:sym typeface="Calibri"/>
                    </a:rPr>
                    <a:t>=</a:t>
                  </a:r>
                  <a:endParaRPr sz="1400"/>
                </a:p>
              </xdr:txBody>
            </xdr:sp>
            <xdr:sp macro="" textlink="">
              <xdr:nvSpPr>
                <xdr:cNvPr id="496" name="Shape 388">
                  <a:extLst>
                    <a:ext uri="{FF2B5EF4-FFF2-40B4-BE49-F238E27FC236}">
                      <a16:creationId xmlns:a16="http://schemas.microsoft.com/office/drawing/2014/main" id="{00000000-0008-0000-0600-0000F0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Proyectos mediante la aplicación del lineamiento del sector social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mediante la aplicación del lineamiento del sector social planeadas</a:t>
                  </a:r>
                  <a:endParaRPr sz="1400"/>
                </a:p>
              </xdr:txBody>
            </xdr:sp>
          </xdr:grpSp>
        </xdr:grpSp>
      </xdr:grpSp>
    </xdr:grpSp>
    <xdr:clientData fLocksWithSheet="0"/>
  </xdr:oneCellAnchor>
  <xdr:oneCellAnchor>
    <xdr:from>
      <xdr:col>1</xdr:col>
      <xdr:colOff>1628775</xdr:colOff>
      <xdr:row>85</xdr:row>
      <xdr:rowOff>200025</xdr:rowOff>
    </xdr:from>
    <xdr:ext cx="6115050" cy="485775"/>
    <xdr:grpSp>
      <xdr:nvGrpSpPr>
        <xdr:cNvPr id="497" name="Shape 2">
          <a:extLst>
            <a:ext uri="{FF2B5EF4-FFF2-40B4-BE49-F238E27FC236}">
              <a16:creationId xmlns:a16="http://schemas.microsoft.com/office/drawing/2014/main" id="{00000000-0008-0000-0600-0000F1010000}"/>
            </a:ext>
          </a:extLst>
        </xdr:cNvPr>
        <xdr:cNvGrpSpPr/>
      </xdr:nvGrpSpPr>
      <xdr:grpSpPr>
        <a:xfrm>
          <a:off x="1943100" y="75685650"/>
          <a:ext cx="6115050" cy="485775"/>
          <a:chOff x="2288475" y="3537113"/>
          <a:chExt cx="6115050" cy="485775"/>
        </a:xfrm>
      </xdr:grpSpPr>
      <xdr:grpSp>
        <xdr:nvGrpSpPr>
          <xdr:cNvPr id="498" name="Shape 389">
            <a:extLst>
              <a:ext uri="{FF2B5EF4-FFF2-40B4-BE49-F238E27FC236}">
                <a16:creationId xmlns:a16="http://schemas.microsoft.com/office/drawing/2014/main" id="{00000000-0008-0000-0600-0000F2010000}"/>
              </a:ext>
            </a:extLst>
          </xdr:cNvPr>
          <xdr:cNvGrpSpPr/>
        </xdr:nvGrpSpPr>
        <xdr:grpSpPr>
          <a:xfrm>
            <a:off x="2288475" y="3537113"/>
            <a:ext cx="6115050" cy="485775"/>
            <a:chOff x="2288475" y="3537113"/>
            <a:chExt cx="6115050" cy="485775"/>
          </a:xfrm>
        </xdr:grpSpPr>
        <xdr:sp macro="" textlink="">
          <xdr:nvSpPr>
            <xdr:cNvPr id="499" name="Shape 4">
              <a:extLst>
                <a:ext uri="{FF2B5EF4-FFF2-40B4-BE49-F238E27FC236}">
                  <a16:creationId xmlns:a16="http://schemas.microsoft.com/office/drawing/2014/main" id="{00000000-0008-0000-0600-0000F3010000}"/>
                </a:ext>
              </a:extLst>
            </xdr:cNvPr>
            <xdr:cNvSpPr/>
          </xdr:nvSpPr>
          <xdr:spPr>
            <a:xfrm>
              <a:off x="2288475" y="3537113"/>
              <a:ext cx="6115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00" name="Shape 390">
              <a:extLst>
                <a:ext uri="{FF2B5EF4-FFF2-40B4-BE49-F238E27FC236}">
                  <a16:creationId xmlns:a16="http://schemas.microsoft.com/office/drawing/2014/main" id="{00000000-0008-0000-0600-0000F4010000}"/>
                </a:ext>
              </a:extLst>
            </xdr:cNvPr>
            <xdr:cNvGrpSpPr/>
          </xdr:nvGrpSpPr>
          <xdr:grpSpPr>
            <a:xfrm>
              <a:off x="2288475" y="3537113"/>
              <a:ext cx="6115050" cy="485775"/>
              <a:chOff x="2288475" y="3537113"/>
              <a:chExt cx="6115050" cy="485775"/>
            </a:xfrm>
          </xdr:grpSpPr>
          <xdr:sp macro="" textlink="">
            <xdr:nvSpPr>
              <xdr:cNvPr id="501" name="Shape 391">
                <a:extLst>
                  <a:ext uri="{FF2B5EF4-FFF2-40B4-BE49-F238E27FC236}">
                    <a16:creationId xmlns:a16="http://schemas.microsoft.com/office/drawing/2014/main" id="{00000000-0008-0000-0600-0000F5010000}"/>
                  </a:ext>
                </a:extLst>
              </xdr:cNvPr>
              <xdr:cNvSpPr/>
            </xdr:nvSpPr>
            <xdr:spPr>
              <a:xfrm>
                <a:off x="2288475" y="3537113"/>
                <a:ext cx="6115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02" name="Shape 392">
                <a:extLst>
                  <a:ext uri="{FF2B5EF4-FFF2-40B4-BE49-F238E27FC236}">
                    <a16:creationId xmlns:a16="http://schemas.microsoft.com/office/drawing/2014/main" id="{00000000-0008-0000-0600-0000F6010000}"/>
                  </a:ext>
                </a:extLst>
              </xdr:cNvPr>
              <xdr:cNvGrpSpPr/>
            </xdr:nvGrpSpPr>
            <xdr:grpSpPr>
              <a:xfrm>
                <a:off x="2288475" y="3537113"/>
                <a:ext cx="6115050" cy="485775"/>
                <a:chOff x="17494139" y="25025075"/>
                <a:chExt cx="2301906" cy="493642"/>
              </a:xfrm>
            </xdr:grpSpPr>
            <xdr:sp macro="" textlink="">
              <xdr:nvSpPr>
                <xdr:cNvPr id="503" name="Shape 393">
                  <a:extLst>
                    <a:ext uri="{FF2B5EF4-FFF2-40B4-BE49-F238E27FC236}">
                      <a16:creationId xmlns:a16="http://schemas.microsoft.com/office/drawing/2014/main" id="{00000000-0008-0000-0600-0000F701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04" name="Shape 394">
                  <a:extLst>
                    <a:ext uri="{FF2B5EF4-FFF2-40B4-BE49-F238E27FC236}">
                      <a16:creationId xmlns:a16="http://schemas.microsoft.com/office/drawing/2014/main" id="{00000000-0008-0000-0600-0000F801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PALSCE</a:t>
                  </a:r>
                  <a:r>
                    <a:rPr lang="en-US" sz="1100" b="0">
                      <a:solidFill>
                        <a:schemeClr val="dk1"/>
                      </a:solidFill>
                      <a:latin typeface="Calibri"/>
                      <a:ea typeface="Calibri"/>
                      <a:cs typeface="Calibri"/>
                      <a:sym typeface="Calibri"/>
                    </a:rPr>
                    <a:t>=</a:t>
                  </a:r>
                  <a:endParaRPr sz="1400"/>
                </a:p>
              </xdr:txBody>
            </xdr:sp>
            <xdr:sp macro="" textlink="">
              <xdr:nvSpPr>
                <xdr:cNvPr id="505" name="Shape 395">
                  <a:extLst>
                    <a:ext uri="{FF2B5EF4-FFF2-40B4-BE49-F238E27FC236}">
                      <a16:creationId xmlns:a16="http://schemas.microsoft.com/office/drawing/2014/main" id="{00000000-0008-0000-0600-0000F901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Proyectos mediante la capacitacion del lineamiento del sector social realizados</a:t>
                  </a:r>
                  <a:endParaRPr sz="1400"/>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mediante la capacitacion del lineamiento del sector social planeadas</a:t>
                  </a:r>
                  <a:endParaRPr sz="1400"/>
                </a:p>
              </xdr:txBody>
            </xdr:sp>
          </xdr:grpSp>
        </xdr:grpSp>
      </xdr:grpSp>
    </xdr:grpSp>
    <xdr:clientData fLocksWithSheet="0"/>
  </xdr:oneCellAnchor>
  <xdr:oneCellAnchor>
    <xdr:from>
      <xdr:col>1</xdr:col>
      <xdr:colOff>2695575</xdr:colOff>
      <xdr:row>86</xdr:row>
      <xdr:rowOff>152400</xdr:rowOff>
    </xdr:from>
    <xdr:ext cx="3648075" cy="485775"/>
    <xdr:grpSp>
      <xdr:nvGrpSpPr>
        <xdr:cNvPr id="506" name="Shape 2">
          <a:extLst>
            <a:ext uri="{FF2B5EF4-FFF2-40B4-BE49-F238E27FC236}">
              <a16:creationId xmlns:a16="http://schemas.microsoft.com/office/drawing/2014/main" id="{00000000-0008-0000-0600-0000FA010000}"/>
            </a:ext>
          </a:extLst>
        </xdr:cNvPr>
        <xdr:cNvGrpSpPr/>
      </xdr:nvGrpSpPr>
      <xdr:grpSpPr>
        <a:xfrm>
          <a:off x="3009900" y="76561950"/>
          <a:ext cx="3648075" cy="485775"/>
          <a:chOff x="3521963" y="3537113"/>
          <a:chExt cx="3648075" cy="485775"/>
        </a:xfrm>
      </xdr:grpSpPr>
      <xdr:grpSp>
        <xdr:nvGrpSpPr>
          <xdr:cNvPr id="507" name="Shape 396">
            <a:extLst>
              <a:ext uri="{FF2B5EF4-FFF2-40B4-BE49-F238E27FC236}">
                <a16:creationId xmlns:a16="http://schemas.microsoft.com/office/drawing/2014/main" id="{00000000-0008-0000-0600-0000FB010000}"/>
              </a:ext>
            </a:extLst>
          </xdr:cNvPr>
          <xdr:cNvGrpSpPr/>
        </xdr:nvGrpSpPr>
        <xdr:grpSpPr>
          <a:xfrm>
            <a:off x="3521963" y="3537113"/>
            <a:ext cx="3648075" cy="485775"/>
            <a:chOff x="3521963" y="3537113"/>
            <a:chExt cx="3648075" cy="485775"/>
          </a:xfrm>
        </xdr:grpSpPr>
        <xdr:sp macro="" textlink="">
          <xdr:nvSpPr>
            <xdr:cNvPr id="508" name="Shape 4">
              <a:extLst>
                <a:ext uri="{FF2B5EF4-FFF2-40B4-BE49-F238E27FC236}">
                  <a16:creationId xmlns:a16="http://schemas.microsoft.com/office/drawing/2014/main" id="{00000000-0008-0000-0600-0000FC010000}"/>
                </a:ext>
              </a:extLst>
            </xdr:cNvPr>
            <xdr:cNvSpPr/>
          </xdr:nvSpPr>
          <xdr:spPr>
            <a:xfrm>
              <a:off x="3521963" y="3537113"/>
              <a:ext cx="3648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09" name="Shape 397">
              <a:extLst>
                <a:ext uri="{FF2B5EF4-FFF2-40B4-BE49-F238E27FC236}">
                  <a16:creationId xmlns:a16="http://schemas.microsoft.com/office/drawing/2014/main" id="{00000000-0008-0000-0600-0000FD010000}"/>
                </a:ext>
              </a:extLst>
            </xdr:cNvPr>
            <xdr:cNvGrpSpPr/>
          </xdr:nvGrpSpPr>
          <xdr:grpSpPr>
            <a:xfrm>
              <a:off x="3521963" y="3537113"/>
              <a:ext cx="3648075" cy="485775"/>
              <a:chOff x="3521963" y="3537113"/>
              <a:chExt cx="3648075" cy="485775"/>
            </a:xfrm>
          </xdr:grpSpPr>
          <xdr:sp macro="" textlink="">
            <xdr:nvSpPr>
              <xdr:cNvPr id="510" name="Shape 398">
                <a:extLst>
                  <a:ext uri="{FF2B5EF4-FFF2-40B4-BE49-F238E27FC236}">
                    <a16:creationId xmlns:a16="http://schemas.microsoft.com/office/drawing/2014/main" id="{00000000-0008-0000-0600-0000FE010000}"/>
                  </a:ext>
                </a:extLst>
              </xdr:cNvPr>
              <xdr:cNvSpPr/>
            </xdr:nvSpPr>
            <xdr:spPr>
              <a:xfrm>
                <a:off x="3521963" y="3537113"/>
                <a:ext cx="3648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11" name="Shape 399">
                <a:extLst>
                  <a:ext uri="{FF2B5EF4-FFF2-40B4-BE49-F238E27FC236}">
                    <a16:creationId xmlns:a16="http://schemas.microsoft.com/office/drawing/2014/main" id="{00000000-0008-0000-0600-0000FF010000}"/>
                  </a:ext>
                </a:extLst>
              </xdr:cNvPr>
              <xdr:cNvGrpSpPr/>
            </xdr:nvGrpSpPr>
            <xdr:grpSpPr>
              <a:xfrm>
                <a:off x="3521963" y="3537113"/>
                <a:ext cx="3648075" cy="485775"/>
                <a:chOff x="17494139" y="25025075"/>
                <a:chExt cx="2301906" cy="493642"/>
              </a:xfrm>
            </xdr:grpSpPr>
            <xdr:sp macro="" textlink="">
              <xdr:nvSpPr>
                <xdr:cNvPr id="512" name="Shape 400">
                  <a:extLst>
                    <a:ext uri="{FF2B5EF4-FFF2-40B4-BE49-F238E27FC236}">
                      <a16:creationId xmlns:a16="http://schemas.microsoft.com/office/drawing/2014/main" id="{00000000-0008-0000-0600-000000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13" name="Shape 401">
                  <a:extLst>
                    <a:ext uri="{FF2B5EF4-FFF2-40B4-BE49-F238E27FC236}">
                      <a16:creationId xmlns:a16="http://schemas.microsoft.com/office/drawing/2014/main" id="{00000000-0008-0000-0600-000001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AVA</a:t>
                  </a:r>
                  <a:r>
                    <a:rPr lang="en-US" sz="1100" b="0">
                      <a:solidFill>
                        <a:schemeClr val="dk1"/>
                      </a:solidFill>
                      <a:latin typeface="Calibri"/>
                      <a:ea typeface="Calibri"/>
                      <a:cs typeface="Calibri"/>
                      <a:sym typeface="Calibri"/>
                    </a:rPr>
                    <a:t>=</a:t>
                  </a:r>
                  <a:endParaRPr sz="1400"/>
                </a:p>
              </xdr:txBody>
            </xdr:sp>
            <xdr:sp macro="" textlink="">
              <xdr:nvSpPr>
                <xdr:cNvPr id="514" name="Shape 402">
                  <a:extLst>
                    <a:ext uri="{FF2B5EF4-FFF2-40B4-BE49-F238E27FC236}">
                      <a16:creationId xmlns:a16="http://schemas.microsoft.com/office/drawing/2014/main" id="{00000000-0008-0000-0600-000002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Auditoria visibles acompañadas</a:t>
                  </a:r>
                  <a:endParaRPr sz="1400"/>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Auditoria visibles acompañadas planeadas</a:t>
                  </a:r>
                  <a:endParaRPr sz="1400"/>
                </a:p>
              </xdr:txBody>
            </xdr:sp>
          </xdr:grpSp>
        </xdr:grpSp>
      </xdr:grpSp>
    </xdr:grpSp>
    <xdr:clientData fLocksWithSheet="0"/>
  </xdr:oneCellAnchor>
  <xdr:oneCellAnchor>
    <xdr:from>
      <xdr:col>1</xdr:col>
      <xdr:colOff>2552700</xdr:colOff>
      <xdr:row>87</xdr:row>
      <xdr:rowOff>247650</xdr:rowOff>
    </xdr:from>
    <xdr:ext cx="3943350" cy="485775"/>
    <xdr:grpSp>
      <xdr:nvGrpSpPr>
        <xdr:cNvPr id="515" name="Shape 2">
          <a:extLst>
            <a:ext uri="{FF2B5EF4-FFF2-40B4-BE49-F238E27FC236}">
              <a16:creationId xmlns:a16="http://schemas.microsoft.com/office/drawing/2014/main" id="{00000000-0008-0000-0600-000003020000}"/>
            </a:ext>
          </a:extLst>
        </xdr:cNvPr>
        <xdr:cNvGrpSpPr/>
      </xdr:nvGrpSpPr>
      <xdr:grpSpPr>
        <a:xfrm>
          <a:off x="2867025" y="77581125"/>
          <a:ext cx="3943350" cy="485775"/>
          <a:chOff x="3374325" y="3537113"/>
          <a:chExt cx="3943350" cy="485775"/>
        </a:xfrm>
      </xdr:grpSpPr>
      <xdr:grpSp>
        <xdr:nvGrpSpPr>
          <xdr:cNvPr id="516" name="Shape 403">
            <a:extLst>
              <a:ext uri="{FF2B5EF4-FFF2-40B4-BE49-F238E27FC236}">
                <a16:creationId xmlns:a16="http://schemas.microsoft.com/office/drawing/2014/main" id="{00000000-0008-0000-0600-000004020000}"/>
              </a:ext>
            </a:extLst>
          </xdr:cNvPr>
          <xdr:cNvGrpSpPr/>
        </xdr:nvGrpSpPr>
        <xdr:grpSpPr>
          <a:xfrm>
            <a:off x="3374325" y="3537113"/>
            <a:ext cx="3943350" cy="485775"/>
            <a:chOff x="3374325" y="3537113"/>
            <a:chExt cx="3943350" cy="485775"/>
          </a:xfrm>
        </xdr:grpSpPr>
        <xdr:sp macro="" textlink="">
          <xdr:nvSpPr>
            <xdr:cNvPr id="517" name="Shape 4">
              <a:extLst>
                <a:ext uri="{FF2B5EF4-FFF2-40B4-BE49-F238E27FC236}">
                  <a16:creationId xmlns:a16="http://schemas.microsoft.com/office/drawing/2014/main" id="{00000000-0008-0000-0600-000005020000}"/>
                </a:ext>
              </a:extLst>
            </xdr:cNvPr>
            <xdr:cNvSpPr/>
          </xdr:nvSpPr>
          <xdr:spPr>
            <a:xfrm>
              <a:off x="3374325" y="3537113"/>
              <a:ext cx="39433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18" name="Shape 404">
              <a:extLst>
                <a:ext uri="{FF2B5EF4-FFF2-40B4-BE49-F238E27FC236}">
                  <a16:creationId xmlns:a16="http://schemas.microsoft.com/office/drawing/2014/main" id="{00000000-0008-0000-0600-000006020000}"/>
                </a:ext>
              </a:extLst>
            </xdr:cNvPr>
            <xdr:cNvGrpSpPr/>
          </xdr:nvGrpSpPr>
          <xdr:grpSpPr>
            <a:xfrm>
              <a:off x="3374325" y="3537113"/>
              <a:ext cx="3943350" cy="485775"/>
              <a:chOff x="3374325" y="3537113"/>
              <a:chExt cx="3943350" cy="485775"/>
            </a:xfrm>
          </xdr:grpSpPr>
          <xdr:sp macro="" textlink="">
            <xdr:nvSpPr>
              <xdr:cNvPr id="519" name="Shape 405">
                <a:extLst>
                  <a:ext uri="{FF2B5EF4-FFF2-40B4-BE49-F238E27FC236}">
                    <a16:creationId xmlns:a16="http://schemas.microsoft.com/office/drawing/2014/main" id="{00000000-0008-0000-0600-000007020000}"/>
                  </a:ext>
                </a:extLst>
              </xdr:cNvPr>
              <xdr:cNvSpPr/>
            </xdr:nvSpPr>
            <xdr:spPr>
              <a:xfrm>
                <a:off x="3374325" y="3537113"/>
                <a:ext cx="39433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20" name="Shape 406">
                <a:extLst>
                  <a:ext uri="{FF2B5EF4-FFF2-40B4-BE49-F238E27FC236}">
                    <a16:creationId xmlns:a16="http://schemas.microsoft.com/office/drawing/2014/main" id="{00000000-0008-0000-0600-000008020000}"/>
                  </a:ext>
                </a:extLst>
              </xdr:cNvPr>
              <xdr:cNvGrpSpPr/>
            </xdr:nvGrpSpPr>
            <xdr:grpSpPr>
              <a:xfrm>
                <a:off x="3374325" y="3537113"/>
                <a:ext cx="3943350" cy="485775"/>
                <a:chOff x="17494139" y="25025075"/>
                <a:chExt cx="2301906" cy="493642"/>
              </a:xfrm>
            </xdr:grpSpPr>
            <xdr:sp macro="" textlink="">
              <xdr:nvSpPr>
                <xdr:cNvPr id="521" name="Shape 407">
                  <a:extLst>
                    <a:ext uri="{FF2B5EF4-FFF2-40B4-BE49-F238E27FC236}">
                      <a16:creationId xmlns:a16="http://schemas.microsoft.com/office/drawing/2014/main" id="{00000000-0008-0000-0600-000009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22" name="Shape 408">
                  <a:extLst>
                    <a:ext uri="{FF2B5EF4-FFF2-40B4-BE49-F238E27FC236}">
                      <a16:creationId xmlns:a16="http://schemas.microsoft.com/office/drawing/2014/main" id="{00000000-0008-0000-0600-00000A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SRMAV</a:t>
                  </a:r>
                  <a:r>
                    <a:rPr lang="en-US" sz="1100" b="0">
                      <a:solidFill>
                        <a:schemeClr val="dk1"/>
                      </a:solidFill>
                      <a:latin typeface="Calibri"/>
                      <a:ea typeface="Calibri"/>
                      <a:cs typeface="Calibri"/>
                      <a:sym typeface="Calibri"/>
                    </a:rPr>
                    <a:t>=</a:t>
                  </a:r>
                  <a:endParaRPr sz="1400"/>
                </a:p>
              </xdr:txBody>
            </xdr:sp>
            <xdr:sp macro="" textlink="">
              <xdr:nvSpPr>
                <xdr:cNvPr id="523" name="Shape 409">
                  <a:extLst>
                    <a:ext uri="{FF2B5EF4-FFF2-40B4-BE49-F238E27FC236}">
                      <a16:creationId xmlns:a16="http://schemas.microsoft.com/office/drawing/2014/main" id="{00000000-0008-0000-0600-00000B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Seguimientos a Auditoria visibles ejecutadas</a:t>
                  </a:r>
                  <a:endParaRPr sz="1400"/>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Seguimientos a Auditoria visibles planeadas</a:t>
                  </a:r>
                  <a:endParaRPr sz="1400"/>
                </a:p>
              </xdr:txBody>
            </xdr:sp>
          </xdr:grpSp>
        </xdr:grpSp>
      </xdr:grpSp>
    </xdr:grpSp>
    <xdr:clientData fLocksWithSheet="0"/>
  </xdr:oneCellAnchor>
  <xdr:oneCellAnchor>
    <xdr:from>
      <xdr:col>1</xdr:col>
      <xdr:colOff>2895600</xdr:colOff>
      <xdr:row>88</xdr:row>
      <xdr:rowOff>171450</xdr:rowOff>
    </xdr:from>
    <xdr:ext cx="3248025" cy="485775"/>
    <xdr:grpSp>
      <xdr:nvGrpSpPr>
        <xdr:cNvPr id="524" name="Shape 2">
          <a:extLst>
            <a:ext uri="{FF2B5EF4-FFF2-40B4-BE49-F238E27FC236}">
              <a16:creationId xmlns:a16="http://schemas.microsoft.com/office/drawing/2014/main" id="{00000000-0008-0000-0600-00000C020000}"/>
            </a:ext>
          </a:extLst>
        </xdr:cNvPr>
        <xdr:cNvGrpSpPr/>
      </xdr:nvGrpSpPr>
      <xdr:grpSpPr>
        <a:xfrm>
          <a:off x="3209925" y="78428850"/>
          <a:ext cx="3248025" cy="485775"/>
          <a:chOff x="3721988" y="3537113"/>
          <a:chExt cx="3248025" cy="485775"/>
        </a:xfrm>
      </xdr:grpSpPr>
      <xdr:grpSp>
        <xdr:nvGrpSpPr>
          <xdr:cNvPr id="525" name="Shape 410">
            <a:extLst>
              <a:ext uri="{FF2B5EF4-FFF2-40B4-BE49-F238E27FC236}">
                <a16:creationId xmlns:a16="http://schemas.microsoft.com/office/drawing/2014/main" id="{00000000-0008-0000-0600-00000D020000}"/>
              </a:ext>
            </a:extLst>
          </xdr:cNvPr>
          <xdr:cNvGrpSpPr/>
        </xdr:nvGrpSpPr>
        <xdr:grpSpPr>
          <a:xfrm>
            <a:off x="3721988" y="3537113"/>
            <a:ext cx="3248025" cy="485775"/>
            <a:chOff x="3721988" y="3537113"/>
            <a:chExt cx="3248025" cy="485775"/>
          </a:xfrm>
        </xdr:grpSpPr>
        <xdr:sp macro="" textlink="">
          <xdr:nvSpPr>
            <xdr:cNvPr id="526" name="Shape 4">
              <a:extLst>
                <a:ext uri="{FF2B5EF4-FFF2-40B4-BE49-F238E27FC236}">
                  <a16:creationId xmlns:a16="http://schemas.microsoft.com/office/drawing/2014/main" id="{00000000-0008-0000-0600-00000E020000}"/>
                </a:ext>
              </a:extLst>
            </xdr:cNvPr>
            <xdr:cNvSpPr/>
          </xdr:nvSpPr>
          <xdr:spPr>
            <a:xfrm>
              <a:off x="3721988" y="3537113"/>
              <a:ext cx="3248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27" name="Shape 411">
              <a:extLst>
                <a:ext uri="{FF2B5EF4-FFF2-40B4-BE49-F238E27FC236}">
                  <a16:creationId xmlns:a16="http://schemas.microsoft.com/office/drawing/2014/main" id="{00000000-0008-0000-0600-00000F020000}"/>
                </a:ext>
              </a:extLst>
            </xdr:cNvPr>
            <xdr:cNvGrpSpPr/>
          </xdr:nvGrpSpPr>
          <xdr:grpSpPr>
            <a:xfrm>
              <a:off x="3721988" y="3537113"/>
              <a:ext cx="3248025" cy="485775"/>
              <a:chOff x="3721988" y="3537113"/>
              <a:chExt cx="3248025" cy="485775"/>
            </a:xfrm>
          </xdr:grpSpPr>
          <xdr:sp macro="" textlink="">
            <xdr:nvSpPr>
              <xdr:cNvPr id="528" name="Shape 412">
                <a:extLst>
                  <a:ext uri="{FF2B5EF4-FFF2-40B4-BE49-F238E27FC236}">
                    <a16:creationId xmlns:a16="http://schemas.microsoft.com/office/drawing/2014/main" id="{00000000-0008-0000-0600-000010020000}"/>
                  </a:ext>
                </a:extLst>
              </xdr:cNvPr>
              <xdr:cNvSpPr/>
            </xdr:nvSpPr>
            <xdr:spPr>
              <a:xfrm>
                <a:off x="3721988" y="3537113"/>
                <a:ext cx="3248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29" name="Shape 413">
                <a:extLst>
                  <a:ext uri="{FF2B5EF4-FFF2-40B4-BE49-F238E27FC236}">
                    <a16:creationId xmlns:a16="http://schemas.microsoft.com/office/drawing/2014/main" id="{00000000-0008-0000-0600-000011020000}"/>
                  </a:ext>
                </a:extLst>
              </xdr:cNvPr>
              <xdr:cNvGrpSpPr/>
            </xdr:nvGrpSpPr>
            <xdr:grpSpPr>
              <a:xfrm>
                <a:off x="3721988" y="3537113"/>
                <a:ext cx="3248025" cy="485775"/>
                <a:chOff x="17494139" y="25025075"/>
                <a:chExt cx="2301906" cy="493642"/>
              </a:xfrm>
            </xdr:grpSpPr>
            <xdr:sp macro="" textlink="">
              <xdr:nvSpPr>
                <xdr:cNvPr id="530" name="Shape 414">
                  <a:extLst>
                    <a:ext uri="{FF2B5EF4-FFF2-40B4-BE49-F238E27FC236}">
                      <a16:creationId xmlns:a16="http://schemas.microsoft.com/office/drawing/2014/main" id="{00000000-0008-0000-0600-000012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31" name="Shape 415">
                  <a:extLst>
                    <a:ext uri="{FF2B5EF4-FFF2-40B4-BE49-F238E27FC236}">
                      <a16:creationId xmlns:a16="http://schemas.microsoft.com/office/drawing/2014/main" id="{00000000-0008-0000-0600-000013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CORESE</a:t>
                  </a:r>
                  <a:r>
                    <a:rPr lang="en-US" sz="1100" b="0">
                      <a:solidFill>
                        <a:schemeClr val="dk1"/>
                      </a:solidFill>
                      <a:latin typeface="Calibri"/>
                      <a:ea typeface="Calibri"/>
                      <a:cs typeface="Calibri"/>
                      <a:sym typeface="Calibri"/>
                    </a:rPr>
                    <a:t>=</a:t>
                  </a:r>
                  <a:endParaRPr sz="1400"/>
                </a:p>
              </xdr:txBody>
            </xdr:sp>
            <xdr:sp macro="" textlink="">
              <xdr:nvSpPr>
                <xdr:cNvPr id="532" name="Shape 416">
                  <a:extLst>
                    <a:ext uri="{FF2B5EF4-FFF2-40B4-BE49-F238E27FC236}">
                      <a16:creationId xmlns:a16="http://schemas.microsoft.com/office/drawing/2014/main" id="{00000000-0008-0000-0600-000014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CORES ejecutados</a:t>
                  </a:r>
                  <a:endParaRPr sz="1400"/>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CORES planeados</a:t>
                  </a:r>
                  <a:endParaRPr sz="1400"/>
                </a:p>
              </xdr:txBody>
            </xdr:sp>
          </xdr:grpSp>
        </xdr:grpSp>
      </xdr:grpSp>
    </xdr:grpSp>
    <xdr:clientData fLocksWithSheet="0"/>
  </xdr:oneCellAnchor>
  <xdr:oneCellAnchor>
    <xdr:from>
      <xdr:col>1</xdr:col>
      <xdr:colOff>2895600</xdr:colOff>
      <xdr:row>89</xdr:row>
      <xdr:rowOff>152400</xdr:rowOff>
    </xdr:from>
    <xdr:ext cx="3248025" cy="485775"/>
    <xdr:grpSp>
      <xdr:nvGrpSpPr>
        <xdr:cNvPr id="533" name="Shape 2">
          <a:extLst>
            <a:ext uri="{FF2B5EF4-FFF2-40B4-BE49-F238E27FC236}">
              <a16:creationId xmlns:a16="http://schemas.microsoft.com/office/drawing/2014/main" id="{00000000-0008-0000-0600-000015020000}"/>
            </a:ext>
          </a:extLst>
        </xdr:cNvPr>
        <xdr:cNvGrpSpPr/>
      </xdr:nvGrpSpPr>
      <xdr:grpSpPr>
        <a:xfrm>
          <a:off x="3209925" y="79333725"/>
          <a:ext cx="3248025" cy="485775"/>
          <a:chOff x="3721988" y="3537113"/>
          <a:chExt cx="3248025" cy="485775"/>
        </a:xfrm>
      </xdr:grpSpPr>
      <xdr:grpSp>
        <xdr:nvGrpSpPr>
          <xdr:cNvPr id="534" name="Shape 417">
            <a:extLst>
              <a:ext uri="{FF2B5EF4-FFF2-40B4-BE49-F238E27FC236}">
                <a16:creationId xmlns:a16="http://schemas.microsoft.com/office/drawing/2014/main" id="{00000000-0008-0000-0600-000016020000}"/>
              </a:ext>
            </a:extLst>
          </xdr:cNvPr>
          <xdr:cNvGrpSpPr/>
        </xdr:nvGrpSpPr>
        <xdr:grpSpPr>
          <a:xfrm>
            <a:off x="3721988" y="3537113"/>
            <a:ext cx="3248025" cy="485775"/>
            <a:chOff x="3721988" y="3537113"/>
            <a:chExt cx="3248025" cy="485775"/>
          </a:xfrm>
        </xdr:grpSpPr>
        <xdr:sp macro="" textlink="">
          <xdr:nvSpPr>
            <xdr:cNvPr id="535" name="Shape 4">
              <a:extLst>
                <a:ext uri="{FF2B5EF4-FFF2-40B4-BE49-F238E27FC236}">
                  <a16:creationId xmlns:a16="http://schemas.microsoft.com/office/drawing/2014/main" id="{00000000-0008-0000-0600-000017020000}"/>
                </a:ext>
              </a:extLst>
            </xdr:cNvPr>
            <xdr:cNvSpPr/>
          </xdr:nvSpPr>
          <xdr:spPr>
            <a:xfrm>
              <a:off x="3721988" y="3537113"/>
              <a:ext cx="3248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36" name="Shape 418">
              <a:extLst>
                <a:ext uri="{FF2B5EF4-FFF2-40B4-BE49-F238E27FC236}">
                  <a16:creationId xmlns:a16="http://schemas.microsoft.com/office/drawing/2014/main" id="{00000000-0008-0000-0600-000018020000}"/>
                </a:ext>
              </a:extLst>
            </xdr:cNvPr>
            <xdr:cNvGrpSpPr/>
          </xdr:nvGrpSpPr>
          <xdr:grpSpPr>
            <a:xfrm>
              <a:off x="3721988" y="3537113"/>
              <a:ext cx="3248025" cy="485775"/>
              <a:chOff x="3721988" y="3537113"/>
              <a:chExt cx="3248025" cy="485775"/>
            </a:xfrm>
          </xdr:grpSpPr>
          <xdr:sp macro="" textlink="">
            <xdr:nvSpPr>
              <xdr:cNvPr id="537" name="Shape 419">
                <a:extLst>
                  <a:ext uri="{FF2B5EF4-FFF2-40B4-BE49-F238E27FC236}">
                    <a16:creationId xmlns:a16="http://schemas.microsoft.com/office/drawing/2014/main" id="{00000000-0008-0000-0600-000019020000}"/>
                  </a:ext>
                </a:extLst>
              </xdr:cNvPr>
              <xdr:cNvSpPr/>
            </xdr:nvSpPr>
            <xdr:spPr>
              <a:xfrm>
                <a:off x="3721988" y="3537113"/>
                <a:ext cx="3248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38" name="Shape 420">
                <a:extLst>
                  <a:ext uri="{FF2B5EF4-FFF2-40B4-BE49-F238E27FC236}">
                    <a16:creationId xmlns:a16="http://schemas.microsoft.com/office/drawing/2014/main" id="{00000000-0008-0000-0600-00001A020000}"/>
                  </a:ext>
                </a:extLst>
              </xdr:cNvPr>
              <xdr:cNvGrpSpPr/>
            </xdr:nvGrpSpPr>
            <xdr:grpSpPr>
              <a:xfrm>
                <a:off x="3721988" y="3537113"/>
                <a:ext cx="3248025" cy="485775"/>
                <a:chOff x="17494139" y="25025075"/>
                <a:chExt cx="2301906" cy="493642"/>
              </a:xfrm>
            </xdr:grpSpPr>
            <xdr:sp macro="" textlink="">
              <xdr:nvSpPr>
                <xdr:cNvPr id="539" name="Shape 421">
                  <a:extLst>
                    <a:ext uri="{FF2B5EF4-FFF2-40B4-BE49-F238E27FC236}">
                      <a16:creationId xmlns:a16="http://schemas.microsoft.com/office/drawing/2014/main" id="{00000000-0008-0000-0600-00001B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40" name="Shape 422">
                  <a:extLst>
                    <a:ext uri="{FF2B5EF4-FFF2-40B4-BE49-F238E27FC236}">
                      <a16:creationId xmlns:a16="http://schemas.microsoft.com/office/drawing/2014/main" id="{00000000-0008-0000-0600-00001C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FCORESE</a:t>
                  </a:r>
                  <a:r>
                    <a:rPr lang="en-US" sz="1100" b="0">
                      <a:solidFill>
                        <a:schemeClr val="dk1"/>
                      </a:solidFill>
                      <a:latin typeface="Calibri"/>
                      <a:ea typeface="Calibri"/>
                      <a:cs typeface="Calibri"/>
                      <a:sym typeface="Calibri"/>
                    </a:rPr>
                    <a:t>=</a:t>
                  </a:r>
                  <a:endParaRPr sz="1400"/>
                </a:p>
              </xdr:txBody>
            </xdr:sp>
            <xdr:sp macro="" textlink="">
              <xdr:nvSpPr>
                <xdr:cNvPr id="541" name="Shape 423">
                  <a:extLst>
                    <a:ext uri="{FF2B5EF4-FFF2-40B4-BE49-F238E27FC236}">
                      <a16:creationId xmlns:a16="http://schemas.microsoft.com/office/drawing/2014/main" id="{00000000-0008-0000-0600-00001D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_____CORES Fortalecidos_______</a:t>
                  </a:r>
                  <a:endParaRPr sz="1400"/>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CORES Fortalecidos planeados</a:t>
                  </a:r>
                  <a:endParaRPr sz="1400"/>
                </a:p>
              </xdr:txBody>
            </xdr:sp>
          </xdr:grpSp>
        </xdr:grpSp>
      </xdr:grpSp>
    </xdr:grpSp>
    <xdr:clientData fLocksWithSheet="0"/>
  </xdr:oneCellAnchor>
  <xdr:oneCellAnchor>
    <xdr:from>
      <xdr:col>1</xdr:col>
      <xdr:colOff>2647950</xdr:colOff>
      <xdr:row>90</xdr:row>
      <xdr:rowOff>171450</xdr:rowOff>
    </xdr:from>
    <xdr:ext cx="3733800" cy="485775"/>
    <xdr:grpSp>
      <xdr:nvGrpSpPr>
        <xdr:cNvPr id="542" name="Shape 2">
          <a:extLst>
            <a:ext uri="{FF2B5EF4-FFF2-40B4-BE49-F238E27FC236}">
              <a16:creationId xmlns:a16="http://schemas.microsoft.com/office/drawing/2014/main" id="{00000000-0008-0000-0600-00001E020000}"/>
            </a:ext>
          </a:extLst>
        </xdr:cNvPr>
        <xdr:cNvGrpSpPr/>
      </xdr:nvGrpSpPr>
      <xdr:grpSpPr>
        <a:xfrm>
          <a:off x="2962275" y="80276700"/>
          <a:ext cx="3733800" cy="485775"/>
          <a:chOff x="3479100" y="3537113"/>
          <a:chExt cx="3733800" cy="485775"/>
        </a:xfrm>
      </xdr:grpSpPr>
      <xdr:grpSp>
        <xdr:nvGrpSpPr>
          <xdr:cNvPr id="543" name="Shape 424">
            <a:extLst>
              <a:ext uri="{FF2B5EF4-FFF2-40B4-BE49-F238E27FC236}">
                <a16:creationId xmlns:a16="http://schemas.microsoft.com/office/drawing/2014/main" id="{00000000-0008-0000-0600-00001F020000}"/>
              </a:ext>
            </a:extLst>
          </xdr:cNvPr>
          <xdr:cNvGrpSpPr/>
        </xdr:nvGrpSpPr>
        <xdr:grpSpPr>
          <a:xfrm>
            <a:off x="3479100" y="3537113"/>
            <a:ext cx="3733800" cy="485775"/>
            <a:chOff x="3479100" y="3537113"/>
            <a:chExt cx="3733800" cy="485775"/>
          </a:xfrm>
        </xdr:grpSpPr>
        <xdr:sp macro="" textlink="">
          <xdr:nvSpPr>
            <xdr:cNvPr id="544" name="Shape 4">
              <a:extLst>
                <a:ext uri="{FF2B5EF4-FFF2-40B4-BE49-F238E27FC236}">
                  <a16:creationId xmlns:a16="http://schemas.microsoft.com/office/drawing/2014/main" id="{00000000-0008-0000-0600-000020020000}"/>
                </a:ext>
              </a:extLst>
            </xdr:cNvPr>
            <xdr:cNvSpPr/>
          </xdr:nvSpPr>
          <xdr:spPr>
            <a:xfrm>
              <a:off x="3479100" y="3537113"/>
              <a:ext cx="3733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45" name="Shape 425">
              <a:extLst>
                <a:ext uri="{FF2B5EF4-FFF2-40B4-BE49-F238E27FC236}">
                  <a16:creationId xmlns:a16="http://schemas.microsoft.com/office/drawing/2014/main" id="{00000000-0008-0000-0600-000021020000}"/>
                </a:ext>
              </a:extLst>
            </xdr:cNvPr>
            <xdr:cNvGrpSpPr/>
          </xdr:nvGrpSpPr>
          <xdr:grpSpPr>
            <a:xfrm>
              <a:off x="3479100" y="3537113"/>
              <a:ext cx="3733800" cy="485775"/>
              <a:chOff x="3479100" y="3537113"/>
              <a:chExt cx="3733800" cy="485775"/>
            </a:xfrm>
          </xdr:grpSpPr>
          <xdr:sp macro="" textlink="">
            <xdr:nvSpPr>
              <xdr:cNvPr id="546" name="Shape 426">
                <a:extLst>
                  <a:ext uri="{FF2B5EF4-FFF2-40B4-BE49-F238E27FC236}">
                    <a16:creationId xmlns:a16="http://schemas.microsoft.com/office/drawing/2014/main" id="{00000000-0008-0000-0600-000022020000}"/>
                  </a:ext>
                </a:extLst>
              </xdr:cNvPr>
              <xdr:cNvSpPr/>
            </xdr:nvSpPr>
            <xdr:spPr>
              <a:xfrm>
                <a:off x="3479100" y="3537113"/>
                <a:ext cx="3733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47" name="Shape 427">
                <a:extLst>
                  <a:ext uri="{FF2B5EF4-FFF2-40B4-BE49-F238E27FC236}">
                    <a16:creationId xmlns:a16="http://schemas.microsoft.com/office/drawing/2014/main" id="{00000000-0008-0000-0600-000023020000}"/>
                  </a:ext>
                </a:extLst>
              </xdr:cNvPr>
              <xdr:cNvGrpSpPr/>
            </xdr:nvGrpSpPr>
            <xdr:grpSpPr>
              <a:xfrm>
                <a:off x="3479100" y="3537113"/>
                <a:ext cx="3733800" cy="485775"/>
                <a:chOff x="17494139" y="25025075"/>
                <a:chExt cx="2301906" cy="493642"/>
              </a:xfrm>
            </xdr:grpSpPr>
            <xdr:sp macro="" textlink="">
              <xdr:nvSpPr>
                <xdr:cNvPr id="548" name="Shape 428">
                  <a:extLst>
                    <a:ext uri="{FF2B5EF4-FFF2-40B4-BE49-F238E27FC236}">
                      <a16:creationId xmlns:a16="http://schemas.microsoft.com/office/drawing/2014/main" id="{00000000-0008-0000-0600-000024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49" name="Shape 429">
                  <a:extLst>
                    <a:ext uri="{FF2B5EF4-FFF2-40B4-BE49-F238E27FC236}">
                      <a16:creationId xmlns:a16="http://schemas.microsoft.com/office/drawing/2014/main" id="{00000000-0008-0000-0600-000025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DAEDCE</a:t>
                  </a:r>
                  <a:r>
                    <a:rPr lang="en-US" sz="1100" b="0">
                      <a:solidFill>
                        <a:schemeClr val="dk1"/>
                      </a:solidFill>
                      <a:latin typeface="Calibri"/>
                      <a:ea typeface="Calibri"/>
                      <a:cs typeface="Calibri"/>
                      <a:sym typeface="Calibri"/>
                    </a:rPr>
                    <a:t>=</a:t>
                  </a:r>
                  <a:endParaRPr sz="1400"/>
                </a:p>
              </xdr:txBody>
            </xdr:sp>
            <xdr:sp macro="" textlink="">
              <xdr:nvSpPr>
                <xdr:cNvPr id="550" name="Shape 430">
                  <a:extLst>
                    <a:ext uri="{FF2B5EF4-FFF2-40B4-BE49-F238E27FC236}">
                      <a16:creationId xmlns:a16="http://schemas.microsoft.com/office/drawing/2014/main" id="{00000000-0008-0000-0600-000026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Estudios y diseños aprobados por interventoria</a:t>
                  </a:r>
                  <a:endParaRPr sz="1400"/>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estudios y diseños planeados</a:t>
                  </a:r>
                  <a:endParaRPr sz="1400"/>
                </a:p>
              </xdr:txBody>
            </xdr:sp>
          </xdr:grpSp>
        </xdr:grpSp>
      </xdr:grpSp>
    </xdr:grpSp>
    <xdr:clientData fLocksWithSheet="0"/>
  </xdr:oneCellAnchor>
  <xdr:oneCellAnchor>
    <xdr:from>
      <xdr:col>1</xdr:col>
      <xdr:colOff>2266950</xdr:colOff>
      <xdr:row>91</xdr:row>
      <xdr:rowOff>219075</xdr:rowOff>
    </xdr:from>
    <xdr:ext cx="4495800" cy="485775"/>
    <xdr:grpSp>
      <xdr:nvGrpSpPr>
        <xdr:cNvPr id="551" name="Shape 2">
          <a:extLst>
            <a:ext uri="{FF2B5EF4-FFF2-40B4-BE49-F238E27FC236}">
              <a16:creationId xmlns:a16="http://schemas.microsoft.com/office/drawing/2014/main" id="{00000000-0008-0000-0600-000027020000}"/>
            </a:ext>
          </a:extLst>
        </xdr:cNvPr>
        <xdr:cNvGrpSpPr/>
      </xdr:nvGrpSpPr>
      <xdr:grpSpPr>
        <a:xfrm>
          <a:off x="2581275" y="81248250"/>
          <a:ext cx="4495800" cy="485775"/>
          <a:chOff x="3098100" y="3537113"/>
          <a:chExt cx="4495800" cy="485775"/>
        </a:xfrm>
      </xdr:grpSpPr>
      <xdr:grpSp>
        <xdr:nvGrpSpPr>
          <xdr:cNvPr id="552" name="Shape 431">
            <a:extLst>
              <a:ext uri="{FF2B5EF4-FFF2-40B4-BE49-F238E27FC236}">
                <a16:creationId xmlns:a16="http://schemas.microsoft.com/office/drawing/2014/main" id="{00000000-0008-0000-0600-000028020000}"/>
              </a:ext>
            </a:extLst>
          </xdr:cNvPr>
          <xdr:cNvGrpSpPr/>
        </xdr:nvGrpSpPr>
        <xdr:grpSpPr>
          <a:xfrm>
            <a:off x="3098100" y="3537113"/>
            <a:ext cx="4495800" cy="485775"/>
            <a:chOff x="3098100" y="3537113"/>
            <a:chExt cx="4495800" cy="485775"/>
          </a:xfrm>
        </xdr:grpSpPr>
        <xdr:sp macro="" textlink="">
          <xdr:nvSpPr>
            <xdr:cNvPr id="553" name="Shape 4">
              <a:extLst>
                <a:ext uri="{FF2B5EF4-FFF2-40B4-BE49-F238E27FC236}">
                  <a16:creationId xmlns:a16="http://schemas.microsoft.com/office/drawing/2014/main" id="{00000000-0008-0000-0600-000029020000}"/>
                </a:ext>
              </a:extLst>
            </xdr:cNvPr>
            <xdr:cNvSpPr/>
          </xdr:nvSpPr>
          <xdr:spPr>
            <a:xfrm>
              <a:off x="3098100" y="3537113"/>
              <a:ext cx="4495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54" name="Shape 432">
              <a:extLst>
                <a:ext uri="{FF2B5EF4-FFF2-40B4-BE49-F238E27FC236}">
                  <a16:creationId xmlns:a16="http://schemas.microsoft.com/office/drawing/2014/main" id="{00000000-0008-0000-0600-00002A020000}"/>
                </a:ext>
              </a:extLst>
            </xdr:cNvPr>
            <xdr:cNvGrpSpPr/>
          </xdr:nvGrpSpPr>
          <xdr:grpSpPr>
            <a:xfrm>
              <a:off x="3098100" y="3537113"/>
              <a:ext cx="4495800" cy="485775"/>
              <a:chOff x="3098100" y="3537113"/>
              <a:chExt cx="4495800" cy="485775"/>
            </a:xfrm>
          </xdr:grpSpPr>
          <xdr:sp macro="" textlink="">
            <xdr:nvSpPr>
              <xdr:cNvPr id="555" name="Shape 433">
                <a:extLst>
                  <a:ext uri="{FF2B5EF4-FFF2-40B4-BE49-F238E27FC236}">
                    <a16:creationId xmlns:a16="http://schemas.microsoft.com/office/drawing/2014/main" id="{00000000-0008-0000-0600-00002B020000}"/>
                  </a:ext>
                </a:extLst>
              </xdr:cNvPr>
              <xdr:cNvSpPr/>
            </xdr:nvSpPr>
            <xdr:spPr>
              <a:xfrm>
                <a:off x="3098100" y="3537113"/>
                <a:ext cx="4495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56" name="Shape 434">
                <a:extLst>
                  <a:ext uri="{FF2B5EF4-FFF2-40B4-BE49-F238E27FC236}">
                    <a16:creationId xmlns:a16="http://schemas.microsoft.com/office/drawing/2014/main" id="{00000000-0008-0000-0600-00002C020000}"/>
                  </a:ext>
                </a:extLst>
              </xdr:cNvPr>
              <xdr:cNvGrpSpPr/>
            </xdr:nvGrpSpPr>
            <xdr:grpSpPr>
              <a:xfrm>
                <a:off x="3098100" y="3537113"/>
                <a:ext cx="4495800" cy="485775"/>
                <a:chOff x="17494139" y="25025075"/>
                <a:chExt cx="2301906" cy="493642"/>
              </a:xfrm>
            </xdr:grpSpPr>
            <xdr:sp macro="" textlink="">
              <xdr:nvSpPr>
                <xdr:cNvPr id="557" name="Shape 435">
                  <a:extLst>
                    <a:ext uri="{FF2B5EF4-FFF2-40B4-BE49-F238E27FC236}">
                      <a16:creationId xmlns:a16="http://schemas.microsoft.com/office/drawing/2014/main" id="{00000000-0008-0000-0600-00002D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58" name="Shape 436">
                  <a:extLst>
                    <a:ext uri="{FF2B5EF4-FFF2-40B4-BE49-F238E27FC236}">
                      <a16:creationId xmlns:a16="http://schemas.microsoft.com/office/drawing/2014/main" id="{00000000-0008-0000-0600-00002E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MDCR</a:t>
                  </a:r>
                  <a:r>
                    <a:rPr lang="en-US" sz="1100" b="0">
                      <a:solidFill>
                        <a:schemeClr val="dk1"/>
                      </a:solidFill>
                      <a:latin typeface="Calibri"/>
                      <a:ea typeface="Calibri"/>
                      <a:cs typeface="Calibri"/>
                      <a:sym typeface="Calibri"/>
                    </a:rPr>
                    <a:t>=</a:t>
                  </a:r>
                  <a:endParaRPr sz="1400"/>
                </a:p>
              </xdr:txBody>
            </xdr:sp>
            <xdr:sp macro="" textlink="">
              <xdr:nvSpPr>
                <xdr:cNvPr id="559" name="Shape 437">
                  <a:extLst>
                    <a:ext uri="{FF2B5EF4-FFF2-40B4-BE49-F238E27FC236}">
                      <a16:creationId xmlns:a16="http://schemas.microsoft.com/office/drawing/2014/main" id="{00000000-0008-0000-0600-00002F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Metros de dique construidos o reforzados ejecutados</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los 26,500 MTS de dique construidos  o reforzados</a:t>
                  </a:r>
                  <a:endParaRPr sz="1400"/>
                </a:p>
              </xdr:txBody>
            </xdr:sp>
          </xdr:grpSp>
        </xdr:grpSp>
      </xdr:grpSp>
    </xdr:grpSp>
    <xdr:clientData fLocksWithSheet="0"/>
  </xdr:oneCellAnchor>
  <xdr:oneCellAnchor>
    <xdr:from>
      <xdr:col>1</xdr:col>
      <xdr:colOff>1952625</xdr:colOff>
      <xdr:row>92</xdr:row>
      <xdr:rowOff>247650</xdr:rowOff>
    </xdr:from>
    <xdr:ext cx="5124450" cy="485775"/>
    <xdr:grpSp>
      <xdr:nvGrpSpPr>
        <xdr:cNvPr id="560" name="Shape 2">
          <a:extLst>
            <a:ext uri="{FF2B5EF4-FFF2-40B4-BE49-F238E27FC236}">
              <a16:creationId xmlns:a16="http://schemas.microsoft.com/office/drawing/2014/main" id="{00000000-0008-0000-0600-000030020000}"/>
            </a:ext>
          </a:extLst>
        </xdr:cNvPr>
        <xdr:cNvGrpSpPr/>
      </xdr:nvGrpSpPr>
      <xdr:grpSpPr>
        <a:xfrm>
          <a:off x="2266950" y="82200750"/>
          <a:ext cx="5124450" cy="485775"/>
          <a:chOff x="2783775" y="3537113"/>
          <a:chExt cx="5124450" cy="485775"/>
        </a:xfrm>
      </xdr:grpSpPr>
      <xdr:grpSp>
        <xdr:nvGrpSpPr>
          <xdr:cNvPr id="561" name="Shape 438">
            <a:extLst>
              <a:ext uri="{FF2B5EF4-FFF2-40B4-BE49-F238E27FC236}">
                <a16:creationId xmlns:a16="http://schemas.microsoft.com/office/drawing/2014/main" id="{00000000-0008-0000-0600-000031020000}"/>
              </a:ext>
            </a:extLst>
          </xdr:cNvPr>
          <xdr:cNvGrpSpPr/>
        </xdr:nvGrpSpPr>
        <xdr:grpSpPr>
          <a:xfrm>
            <a:off x="2783775" y="3537113"/>
            <a:ext cx="5124450" cy="485775"/>
            <a:chOff x="2783775" y="3537113"/>
            <a:chExt cx="5124450" cy="485775"/>
          </a:xfrm>
        </xdr:grpSpPr>
        <xdr:sp macro="" textlink="">
          <xdr:nvSpPr>
            <xdr:cNvPr id="562" name="Shape 4">
              <a:extLst>
                <a:ext uri="{FF2B5EF4-FFF2-40B4-BE49-F238E27FC236}">
                  <a16:creationId xmlns:a16="http://schemas.microsoft.com/office/drawing/2014/main" id="{00000000-0008-0000-0600-000032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63" name="Shape 439">
              <a:extLst>
                <a:ext uri="{FF2B5EF4-FFF2-40B4-BE49-F238E27FC236}">
                  <a16:creationId xmlns:a16="http://schemas.microsoft.com/office/drawing/2014/main" id="{00000000-0008-0000-0600-000033020000}"/>
                </a:ext>
              </a:extLst>
            </xdr:cNvPr>
            <xdr:cNvGrpSpPr/>
          </xdr:nvGrpSpPr>
          <xdr:grpSpPr>
            <a:xfrm>
              <a:off x="2783775" y="3537113"/>
              <a:ext cx="5124450" cy="485775"/>
              <a:chOff x="2783775" y="3537113"/>
              <a:chExt cx="5124450" cy="485775"/>
            </a:xfrm>
          </xdr:grpSpPr>
          <xdr:sp macro="" textlink="">
            <xdr:nvSpPr>
              <xdr:cNvPr id="564" name="Shape 440">
                <a:extLst>
                  <a:ext uri="{FF2B5EF4-FFF2-40B4-BE49-F238E27FC236}">
                    <a16:creationId xmlns:a16="http://schemas.microsoft.com/office/drawing/2014/main" id="{00000000-0008-0000-0600-000034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65" name="Shape 441">
                <a:extLst>
                  <a:ext uri="{FF2B5EF4-FFF2-40B4-BE49-F238E27FC236}">
                    <a16:creationId xmlns:a16="http://schemas.microsoft.com/office/drawing/2014/main" id="{00000000-0008-0000-0600-000035020000}"/>
                  </a:ext>
                </a:extLst>
              </xdr:cNvPr>
              <xdr:cNvGrpSpPr/>
            </xdr:nvGrpSpPr>
            <xdr:grpSpPr>
              <a:xfrm>
                <a:off x="2783775" y="3537113"/>
                <a:ext cx="5124450" cy="485775"/>
                <a:chOff x="17494139" y="25025075"/>
                <a:chExt cx="2301906" cy="493642"/>
              </a:xfrm>
            </xdr:grpSpPr>
            <xdr:sp macro="" textlink="">
              <xdr:nvSpPr>
                <xdr:cNvPr id="566" name="Shape 442">
                  <a:extLst>
                    <a:ext uri="{FF2B5EF4-FFF2-40B4-BE49-F238E27FC236}">
                      <a16:creationId xmlns:a16="http://schemas.microsoft.com/office/drawing/2014/main" id="{00000000-0008-0000-0600-000036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67" name="Shape 443">
                  <a:extLst>
                    <a:ext uri="{FF2B5EF4-FFF2-40B4-BE49-F238E27FC236}">
                      <a16:creationId xmlns:a16="http://schemas.microsoft.com/office/drawing/2014/main" id="{00000000-0008-0000-0600-000037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PCPTVT</a:t>
                  </a:r>
                  <a:r>
                    <a:rPr lang="en-US" sz="1100" b="0">
                      <a:solidFill>
                        <a:schemeClr val="dk1"/>
                      </a:solidFill>
                      <a:latin typeface="Calibri"/>
                      <a:ea typeface="Calibri"/>
                      <a:cs typeface="Calibri"/>
                      <a:sym typeface="Calibri"/>
                    </a:rPr>
                    <a:t>=</a:t>
                  </a:r>
                  <a:endParaRPr sz="1400"/>
                </a:p>
              </xdr:txBody>
            </xdr:sp>
            <xdr:sp macro="" textlink="">
              <xdr:nvSpPr>
                <xdr:cNvPr id="568" name="Shape 444">
                  <a:extLst>
                    <a:ext uri="{FF2B5EF4-FFF2-40B4-BE49-F238E27FC236}">
                      <a16:creationId xmlns:a16="http://schemas.microsoft.com/office/drawing/2014/main" id="{00000000-0008-0000-0600-000038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proyectos de centros poblados y tramos viales terminados</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de centros poblados y tramos viales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1952625</xdr:colOff>
      <xdr:row>93</xdr:row>
      <xdr:rowOff>228600</xdr:rowOff>
    </xdr:from>
    <xdr:ext cx="5124450" cy="485775"/>
    <xdr:grpSp>
      <xdr:nvGrpSpPr>
        <xdr:cNvPr id="569" name="Shape 2">
          <a:extLst>
            <a:ext uri="{FF2B5EF4-FFF2-40B4-BE49-F238E27FC236}">
              <a16:creationId xmlns:a16="http://schemas.microsoft.com/office/drawing/2014/main" id="{00000000-0008-0000-0600-000039020000}"/>
            </a:ext>
          </a:extLst>
        </xdr:cNvPr>
        <xdr:cNvGrpSpPr/>
      </xdr:nvGrpSpPr>
      <xdr:grpSpPr>
        <a:xfrm>
          <a:off x="2266950" y="83105625"/>
          <a:ext cx="5124450" cy="485775"/>
          <a:chOff x="2783775" y="3537113"/>
          <a:chExt cx="5124450" cy="485775"/>
        </a:xfrm>
      </xdr:grpSpPr>
      <xdr:grpSp>
        <xdr:nvGrpSpPr>
          <xdr:cNvPr id="570" name="Shape 445">
            <a:extLst>
              <a:ext uri="{FF2B5EF4-FFF2-40B4-BE49-F238E27FC236}">
                <a16:creationId xmlns:a16="http://schemas.microsoft.com/office/drawing/2014/main" id="{00000000-0008-0000-0600-00003A020000}"/>
              </a:ext>
            </a:extLst>
          </xdr:cNvPr>
          <xdr:cNvGrpSpPr/>
        </xdr:nvGrpSpPr>
        <xdr:grpSpPr>
          <a:xfrm>
            <a:off x="2783775" y="3537113"/>
            <a:ext cx="5124450" cy="485775"/>
            <a:chOff x="2783775" y="3537113"/>
            <a:chExt cx="5124450" cy="485775"/>
          </a:xfrm>
        </xdr:grpSpPr>
        <xdr:sp macro="" textlink="">
          <xdr:nvSpPr>
            <xdr:cNvPr id="571" name="Shape 4">
              <a:extLst>
                <a:ext uri="{FF2B5EF4-FFF2-40B4-BE49-F238E27FC236}">
                  <a16:creationId xmlns:a16="http://schemas.microsoft.com/office/drawing/2014/main" id="{00000000-0008-0000-0600-00003B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72" name="Shape 446">
              <a:extLst>
                <a:ext uri="{FF2B5EF4-FFF2-40B4-BE49-F238E27FC236}">
                  <a16:creationId xmlns:a16="http://schemas.microsoft.com/office/drawing/2014/main" id="{00000000-0008-0000-0600-00003C020000}"/>
                </a:ext>
              </a:extLst>
            </xdr:cNvPr>
            <xdr:cNvGrpSpPr/>
          </xdr:nvGrpSpPr>
          <xdr:grpSpPr>
            <a:xfrm>
              <a:off x="2783775" y="3537113"/>
              <a:ext cx="5124450" cy="485775"/>
              <a:chOff x="2783775" y="3537113"/>
              <a:chExt cx="5124450" cy="485775"/>
            </a:xfrm>
          </xdr:grpSpPr>
          <xdr:sp macro="" textlink="">
            <xdr:nvSpPr>
              <xdr:cNvPr id="573" name="Shape 447">
                <a:extLst>
                  <a:ext uri="{FF2B5EF4-FFF2-40B4-BE49-F238E27FC236}">
                    <a16:creationId xmlns:a16="http://schemas.microsoft.com/office/drawing/2014/main" id="{00000000-0008-0000-0600-00003D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74" name="Shape 448">
                <a:extLst>
                  <a:ext uri="{FF2B5EF4-FFF2-40B4-BE49-F238E27FC236}">
                    <a16:creationId xmlns:a16="http://schemas.microsoft.com/office/drawing/2014/main" id="{00000000-0008-0000-0600-00003E020000}"/>
                  </a:ext>
                </a:extLst>
              </xdr:cNvPr>
              <xdr:cNvGrpSpPr/>
            </xdr:nvGrpSpPr>
            <xdr:grpSpPr>
              <a:xfrm>
                <a:off x="2783775" y="3537113"/>
                <a:ext cx="5124450" cy="485775"/>
                <a:chOff x="17494139" y="25025075"/>
                <a:chExt cx="2301906" cy="493642"/>
              </a:xfrm>
            </xdr:grpSpPr>
            <xdr:sp macro="" textlink="">
              <xdr:nvSpPr>
                <xdr:cNvPr id="575" name="Shape 449">
                  <a:extLst>
                    <a:ext uri="{FF2B5EF4-FFF2-40B4-BE49-F238E27FC236}">
                      <a16:creationId xmlns:a16="http://schemas.microsoft.com/office/drawing/2014/main" id="{00000000-0008-0000-0600-00003F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76" name="Shape 450">
                  <a:extLst>
                    <a:ext uri="{FF2B5EF4-FFF2-40B4-BE49-F238E27FC236}">
                      <a16:creationId xmlns:a16="http://schemas.microsoft.com/office/drawing/2014/main" id="{00000000-0008-0000-0600-000040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PCPTVE</a:t>
                  </a:r>
                  <a:r>
                    <a:rPr lang="en-US" sz="1100" b="0">
                      <a:solidFill>
                        <a:schemeClr val="dk1"/>
                      </a:solidFill>
                      <a:latin typeface="Calibri"/>
                      <a:ea typeface="Calibri"/>
                      <a:cs typeface="Calibri"/>
                      <a:sym typeface="Calibri"/>
                    </a:rPr>
                    <a:t>=</a:t>
                  </a:r>
                  <a:endParaRPr sz="1400"/>
                </a:p>
              </xdr:txBody>
            </xdr:sp>
            <xdr:sp macro="" textlink="">
              <xdr:nvSpPr>
                <xdr:cNvPr id="577" name="Shape 451">
                  <a:extLst>
                    <a:ext uri="{FF2B5EF4-FFF2-40B4-BE49-F238E27FC236}">
                      <a16:creationId xmlns:a16="http://schemas.microsoft.com/office/drawing/2014/main" id="{00000000-0008-0000-0600-000041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___Proyectos de centros poblados y tramos viales entregados___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de centros poblados y tramos viales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1952625</xdr:colOff>
      <xdr:row>94</xdr:row>
      <xdr:rowOff>257175</xdr:rowOff>
    </xdr:from>
    <xdr:ext cx="5124450" cy="485775"/>
    <xdr:grpSp>
      <xdr:nvGrpSpPr>
        <xdr:cNvPr id="578" name="Shape 2">
          <a:extLst>
            <a:ext uri="{FF2B5EF4-FFF2-40B4-BE49-F238E27FC236}">
              <a16:creationId xmlns:a16="http://schemas.microsoft.com/office/drawing/2014/main" id="{00000000-0008-0000-0600-000042020000}"/>
            </a:ext>
          </a:extLst>
        </xdr:cNvPr>
        <xdr:cNvGrpSpPr/>
      </xdr:nvGrpSpPr>
      <xdr:grpSpPr>
        <a:xfrm>
          <a:off x="2266950" y="84058125"/>
          <a:ext cx="5124450" cy="485775"/>
          <a:chOff x="2783775" y="3537113"/>
          <a:chExt cx="5124450" cy="485775"/>
        </a:xfrm>
      </xdr:grpSpPr>
      <xdr:grpSp>
        <xdr:nvGrpSpPr>
          <xdr:cNvPr id="579" name="Shape 452">
            <a:extLst>
              <a:ext uri="{FF2B5EF4-FFF2-40B4-BE49-F238E27FC236}">
                <a16:creationId xmlns:a16="http://schemas.microsoft.com/office/drawing/2014/main" id="{00000000-0008-0000-0600-000043020000}"/>
              </a:ext>
            </a:extLst>
          </xdr:cNvPr>
          <xdr:cNvGrpSpPr/>
        </xdr:nvGrpSpPr>
        <xdr:grpSpPr>
          <a:xfrm>
            <a:off x="2783775" y="3537113"/>
            <a:ext cx="5124450" cy="485775"/>
            <a:chOff x="2783775" y="3537113"/>
            <a:chExt cx="5124450" cy="485775"/>
          </a:xfrm>
        </xdr:grpSpPr>
        <xdr:sp macro="" textlink="">
          <xdr:nvSpPr>
            <xdr:cNvPr id="580" name="Shape 4">
              <a:extLst>
                <a:ext uri="{FF2B5EF4-FFF2-40B4-BE49-F238E27FC236}">
                  <a16:creationId xmlns:a16="http://schemas.microsoft.com/office/drawing/2014/main" id="{00000000-0008-0000-0600-000044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81" name="Shape 453">
              <a:extLst>
                <a:ext uri="{FF2B5EF4-FFF2-40B4-BE49-F238E27FC236}">
                  <a16:creationId xmlns:a16="http://schemas.microsoft.com/office/drawing/2014/main" id="{00000000-0008-0000-0600-000045020000}"/>
                </a:ext>
              </a:extLst>
            </xdr:cNvPr>
            <xdr:cNvGrpSpPr/>
          </xdr:nvGrpSpPr>
          <xdr:grpSpPr>
            <a:xfrm>
              <a:off x="2783775" y="3537113"/>
              <a:ext cx="5124450" cy="485775"/>
              <a:chOff x="2783775" y="3537113"/>
              <a:chExt cx="5124450" cy="485775"/>
            </a:xfrm>
          </xdr:grpSpPr>
          <xdr:sp macro="" textlink="">
            <xdr:nvSpPr>
              <xdr:cNvPr id="582" name="Shape 454">
                <a:extLst>
                  <a:ext uri="{FF2B5EF4-FFF2-40B4-BE49-F238E27FC236}">
                    <a16:creationId xmlns:a16="http://schemas.microsoft.com/office/drawing/2014/main" id="{00000000-0008-0000-0600-000046020000}"/>
                  </a:ext>
                </a:extLst>
              </xdr:cNvPr>
              <xdr:cNvSpPr/>
            </xdr:nvSpPr>
            <xdr:spPr>
              <a:xfrm>
                <a:off x="2783775" y="3537113"/>
                <a:ext cx="5124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83" name="Shape 455">
                <a:extLst>
                  <a:ext uri="{FF2B5EF4-FFF2-40B4-BE49-F238E27FC236}">
                    <a16:creationId xmlns:a16="http://schemas.microsoft.com/office/drawing/2014/main" id="{00000000-0008-0000-0600-000047020000}"/>
                  </a:ext>
                </a:extLst>
              </xdr:cNvPr>
              <xdr:cNvGrpSpPr/>
            </xdr:nvGrpSpPr>
            <xdr:grpSpPr>
              <a:xfrm>
                <a:off x="2783775" y="3537113"/>
                <a:ext cx="5124450" cy="485775"/>
                <a:chOff x="17494139" y="25025075"/>
                <a:chExt cx="2301906" cy="493642"/>
              </a:xfrm>
            </xdr:grpSpPr>
            <xdr:sp macro="" textlink="">
              <xdr:nvSpPr>
                <xdr:cNvPr id="584" name="Shape 456">
                  <a:extLst>
                    <a:ext uri="{FF2B5EF4-FFF2-40B4-BE49-F238E27FC236}">
                      <a16:creationId xmlns:a16="http://schemas.microsoft.com/office/drawing/2014/main" id="{00000000-0008-0000-0600-000048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85" name="Shape 457">
                  <a:extLst>
                    <a:ext uri="{FF2B5EF4-FFF2-40B4-BE49-F238E27FC236}">
                      <a16:creationId xmlns:a16="http://schemas.microsoft.com/office/drawing/2014/main" id="{00000000-0008-0000-0600-000049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PCPTVE</a:t>
                  </a:r>
                  <a:r>
                    <a:rPr lang="en-US" sz="1100" b="0">
                      <a:solidFill>
                        <a:schemeClr val="dk1"/>
                      </a:solidFill>
                      <a:latin typeface="Calibri"/>
                      <a:ea typeface="Calibri"/>
                      <a:cs typeface="Calibri"/>
                      <a:sym typeface="Calibri"/>
                    </a:rPr>
                    <a:t>=</a:t>
                  </a:r>
                  <a:endParaRPr sz="1400"/>
                </a:p>
              </xdr:txBody>
            </xdr:sp>
            <xdr:sp macro="" textlink="">
              <xdr:nvSpPr>
                <xdr:cNvPr id="586" name="Shape 458">
                  <a:extLst>
                    <a:ext uri="{FF2B5EF4-FFF2-40B4-BE49-F238E27FC236}">
                      <a16:creationId xmlns:a16="http://schemas.microsoft.com/office/drawing/2014/main" id="{00000000-0008-0000-0600-00004A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___Proyectos de centros poblados y tramos viales entregados___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proyectos de centros poblados y tramos viales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3200400</xdr:colOff>
      <xdr:row>95</xdr:row>
      <xdr:rowOff>219075</xdr:rowOff>
    </xdr:from>
    <xdr:ext cx="2638425" cy="485775"/>
    <xdr:grpSp>
      <xdr:nvGrpSpPr>
        <xdr:cNvPr id="587" name="Shape 2">
          <a:extLst>
            <a:ext uri="{FF2B5EF4-FFF2-40B4-BE49-F238E27FC236}">
              <a16:creationId xmlns:a16="http://schemas.microsoft.com/office/drawing/2014/main" id="{00000000-0008-0000-0600-00004B020000}"/>
            </a:ext>
          </a:extLst>
        </xdr:cNvPr>
        <xdr:cNvGrpSpPr/>
      </xdr:nvGrpSpPr>
      <xdr:grpSpPr>
        <a:xfrm>
          <a:off x="3514725" y="84943950"/>
          <a:ext cx="2638425" cy="485775"/>
          <a:chOff x="4026788" y="3537113"/>
          <a:chExt cx="2638425" cy="485775"/>
        </a:xfrm>
      </xdr:grpSpPr>
      <xdr:grpSp>
        <xdr:nvGrpSpPr>
          <xdr:cNvPr id="588" name="Shape 459">
            <a:extLst>
              <a:ext uri="{FF2B5EF4-FFF2-40B4-BE49-F238E27FC236}">
                <a16:creationId xmlns:a16="http://schemas.microsoft.com/office/drawing/2014/main" id="{00000000-0008-0000-0600-00004C020000}"/>
              </a:ext>
            </a:extLst>
          </xdr:cNvPr>
          <xdr:cNvGrpSpPr/>
        </xdr:nvGrpSpPr>
        <xdr:grpSpPr>
          <a:xfrm>
            <a:off x="4026788" y="3537113"/>
            <a:ext cx="2638425" cy="485775"/>
            <a:chOff x="4026788" y="3537113"/>
            <a:chExt cx="2638425" cy="485775"/>
          </a:xfrm>
        </xdr:grpSpPr>
        <xdr:sp macro="" textlink="">
          <xdr:nvSpPr>
            <xdr:cNvPr id="589" name="Shape 4">
              <a:extLst>
                <a:ext uri="{FF2B5EF4-FFF2-40B4-BE49-F238E27FC236}">
                  <a16:creationId xmlns:a16="http://schemas.microsoft.com/office/drawing/2014/main" id="{00000000-0008-0000-0600-00004D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0" name="Shape 460">
              <a:extLst>
                <a:ext uri="{FF2B5EF4-FFF2-40B4-BE49-F238E27FC236}">
                  <a16:creationId xmlns:a16="http://schemas.microsoft.com/office/drawing/2014/main" id="{00000000-0008-0000-0600-00004E020000}"/>
                </a:ext>
              </a:extLst>
            </xdr:cNvPr>
            <xdr:cNvGrpSpPr/>
          </xdr:nvGrpSpPr>
          <xdr:grpSpPr>
            <a:xfrm>
              <a:off x="4026788" y="3537113"/>
              <a:ext cx="2638425" cy="485775"/>
              <a:chOff x="4026788" y="3537113"/>
              <a:chExt cx="2638425" cy="485775"/>
            </a:xfrm>
          </xdr:grpSpPr>
          <xdr:sp macro="" textlink="">
            <xdr:nvSpPr>
              <xdr:cNvPr id="591" name="Shape 461">
                <a:extLst>
                  <a:ext uri="{FF2B5EF4-FFF2-40B4-BE49-F238E27FC236}">
                    <a16:creationId xmlns:a16="http://schemas.microsoft.com/office/drawing/2014/main" id="{00000000-0008-0000-0600-00004F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592" name="Shape 462">
                <a:extLst>
                  <a:ext uri="{FF2B5EF4-FFF2-40B4-BE49-F238E27FC236}">
                    <a16:creationId xmlns:a16="http://schemas.microsoft.com/office/drawing/2014/main" id="{00000000-0008-0000-0600-000050020000}"/>
                  </a:ext>
                </a:extLst>
              </xdr:cNvPr>
              <xdr:cNvGrpSpPr/>
            </xdr:nvGrpSpPr>
            <xdr:grpSpPr>
              <a:xfrm>
                <a:off x="4026788" y="3537113"/>
                <a:ext cx="2638425" cy="485775"/>
                <a:chOff x="17494139" y="25025075"/>
                <a:chExt cx="2301906" cy="493642"/>
              </a:xfrm>
            </xdr:grpSpPr>
            <xdr:sp macro="" textlink="">
              <xdr:nvSpPr>
                <xdr:cNvPr id="593" name="Shape 463">
                  <a:extLst>
                    <a:ext uri="{FF2B5EF4-FFF2-40B4-BE49-F238E27FC236}">
                      <a16:creationId xmlns:a16="http://schemas.microsoft.com/office/drawing/2014/main" id="{00000000-0008-0000-0600-000051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594" name="Shape 464">
                  <a:extLst>
                    <a:ext uri="{FF2B5EF4-FFF2-40B4-BE49-F238E27FC236}">
                      <a16:creationId xmlns:a16="http://schemas.microsoft.com/office/drawing/2014/main" id="{00000000-0008-0000-0600-000052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IPSC</a:t>
                  </a:r>
                  <a:r>
                    <a:rPr lang="en-US" sz="1100" b="0">
                      <a:solidFill>
                        <a:schemeClr val="dk1"/>
                      </a:solidFill>
                      <a:latin typeface="Calibri"/>
                      <a:ea typeface="Calibri"/>
                      <a:cs typeface="Calibri"/>
                      <a:sym typeface="Calibri"/>
                    </a:rPr>
                    <a:t>=</a:t>
                  </a:r>
                  <a:endParaRPr sz="1400"/>
                </a:p>
              </xdr:txBody>
            </xdr:sp>
            <xdr:sp macro="" textlink="">
              <xdr:nvSpPr>
                <xdr:cNvPr id="595" name="Shape 465">
                  <a:extLst>
                    <a:ext uri="{FF2B5EF4-FFF2-40B4-BE49-F238E27FC236}">
                      <a16:creationId xmlns:a16="http://schemas.microsoft.com/office/drawing/2014/main" id="{00000000-0008-0000-0600-000053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______IPS contratadas______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IPS a contratar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3200400</xdr:colOff>
      <xdr:row>96</xdr:row>
      <xdr:rowOff>190500</xdr:rowOff>
    </xdr:from>
    <xdr:ext cx="2638425" cy="485775"/>
    <xdr:grpSp>
      <xdr:nvGrpSpPr>
        <xdr:cNvPr id="596" name="Shape 2">
          <a:extLst>
            <a:ext uri="{FF2B5EF4-FFF2-40B4-BE49-F238E27FC236}">
              <a16:creationId xmlns:a16="http://schemas.microsoft.com/office/drawing/2014/main" id="{00000000-0008-0000-0600-000054020000}"/>
            </a:ext>
          </a:extLst>
        </xdr:cNvPr>
        <xdr:cNvGrpSpPr/>
      </xdr:nvGrpSpPr>
      <xdr:grpSpPr>
        <a:xfrm>
          <a:off x="3514725" y="85839300"/>
          <a:ext cx="2638425" cy="485775"/>
          <a:chOff x="4026788" y="3537113"/>
          <a:chExt cx="2638425" cy="485775"/>
        </a:xfrm>
      </xdr:grpSpPr>
      <xdr:grpSp>
        <xdr:nvGrpSpPr>
          <xdr:cNvPr id="597" name="Shape 466">
            <a:extLst>
              <a:ext uri="{FF2B5EF4-FFF2-40B4-BE49-F238E27FC236}">
                <a16:creationId xmlns:a16="http://schemas.microsoft.com/office/drawing/2014/main" id="{00000000-0008-0000-0600-000055020000}"/>
              </a:ext>
            </a:extLst>
          </xdr:cNvPr>
          <xdr:cNvGrpSpPr/>
        </xdr:nvGrpSpPr>
        <xdr:grpSpPr>
          <a:xfrm>
            <a:off x="4026788" y="3537113"/>
            <a:ext cx="2638425" cy="485775"/>
            <a:chOff x="4026788" y="3537113"/>
            <a:chExt cx="2638425" cy="485775"/>
          </a:xfrm>
        </xdr:grpSpPr>
        <xdr:sp macro="" textlink="">
          <xdr:nvSpPr>
            <xdr:cNvPr id="598" name="Shape 4">
              <a:extLst>
                <a:ext uri="{FF2B5EF4-FFF2-40B4-BE49-F238E27FC236}">
                  <a16:creationId xmlns:a16="http://schemas.microsoft.com/office/drawing/2014/main" id="{00000000-0008-0000-0600-000056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99" name="Shape 467">
              <a:extLst>
                <a:ext uri="{FF2B5EF4-FFF2-40B4-BE49-F238E27FC236}">
                  <a16:creationId xmlns:a16="http://schemas.microsoft.com/office/drawing/2014/main" id="{00000000-0008-0000-0600-000057020000}"/>
                </a:ext>
              </a:extLst>
            </xdr:cNvPr>
            <xdr:cNvGrpSpPr/>
          </xdr:nvGrpSpPr>
          <xdr:grpSpPr>
            <a:xfrm>
              <a:off x="4026788" y="3537113"/>
              <a:ext cx="2638425" cy="485775"/>
              <a:chOff x="4026788" y="3537113"/>
              <a:chExt cx="2638425" cy="485775"/>
            </a:xfrm>
          </xdr:grpSpPr>
          <xdr:sp macro="" textlink="">
            <xdr:nvSpPr>
              <xdr:cNvPr id="600" name="Shape 468">
                <a:extLst>
                  <a:ext uri="{FF2B5EF4-FFF2-40B4-BE49-F238E27FC236}">
                    <a16:creationId xmlns:a16="http://schemas.microsoft.com/office/drawing/2014/main" id="{00000000-0008-0000-0600-000058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01" name="Shape 469">
                <a:extLst>
                  <a:ext uri="{FF2B5EF4-FFF2-40B4-BE49-F238E27FC236}">
                    <a16:creationId xmlns:a16="http://schemas.microsoft.com/office/drawing/2014/main" id="{00000000-0008-0000-0600-000059020000}"/>
                  </a:ext>
                </a:extLst>
              </xdr:cNvPr>
              <xdr:cNvGrpSpPr/>
            </xdr:nvGrpSpPr>
            <xdr:grpSpPr>
              <a:xfrm>
                <a:off x="4026788" y="3537113"/>
                <a:ext cx="2638425" cy="485775"/>
                <a:chOff x="17494139" y="25025075"/>
                <a:chExt cx="2301906" cy="493642"/>
              </a:xfrm>
            </xdr:grpSpPr>
            <xdr:sp macro="" textlink="">
              <xdr:nvSpPr>
                <xdr:cNvPr id="602" name="Shape 470">
                  <a:extLst>
                    <a:ext uri="{FF2B5EF4-FFF2-40B4-BE49-F238E27FC236}">
                      <a16:creationId xmlns:a16="http://schemas.microsoft.com/office/drawing/2014/main" id="{00000000-0008-0000-0600-00005A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03" name="Shape 471">
                  <a:extLst>
                    <a:ext uri="{FF2B5EF4-FFF2-40B4-BE49-F238E27FC236}">
                      <a16:creationId xmlns:a16="http://schemas.microsoft.com/office/drawing/2014/main" id="{00000000-0008-0000-0600-00005B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IPST</a:t>
                  </a:r>
                  <a:r>
                    <a:rPr lang="en-US" sz="1100" b="0">
                      <a:solidFill>
                        <a:schemeClr val="dk1"/>
                      </a:solidFill>
                      <a:latin typeface="Calibri"/>
                      <a:ea typeface="Calibri"/>
                      <a:cs typeface="Calibri"/>
                      <a:sym typeface="Calibri"/>
                    </a:rPr>
                    <a:t>=</a:t>
                  </a:r>
                  <a:endParaRPr sz="1400"/>
                </a:p>
              </xdr:txBody>
            </xdr:sp>
            <xdr:sp macro="" textlink="">
              <xdr:nvSpPr>
                <xdr:cNvPr id="604" name="Shape 472">
                  <a:extLst>
                    <a:ext uri="{FF2B5EF4-FFF2-40B4-BE49-F238E27FC236}">
                      <a16:creationId xmlns:a16="http://schemas.microsoft.com/office/drawing/2014/main" id="{00000000-0008-0000-0600-00005C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_______IPS terminadas_______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IPS a terminar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3200400</xdr:colOff>
      <xdr:row>97</xdr:row>
      <xdr:rowOff>200025</xdr:rowOff>
    </xdr:from>
    <xdr:ext cx="2638425" cy="485775"/>
    <xdr:grpSp>
      <xdr:nvGrpSpPr>
        <xdr:cNvPr id="605" name="Shape 2">
          <a:extLst>
            <a:ext uri="{FF2B5EF4-FFF2-40B4-BE49-F238E27FC236}">
              <a16:creationId xmlns:a16="http://schemas.microsoft.com/office/drawing/2014/main" id="{00000000-0008-0000-0600-00005D020000}"/>
            </a:ext>
          </a:extLst>
        </xdr:cNvPr>
        <xdr:cNvGrpSpPr/>
      </xdr:nvGrpSpPr>
      <xdr:grpSpPr>
        <a:xfrm>
          <a:off x="3514725" y="86772750"/>
          <a:ext cx="2638425" cy="485775"/>
          <a:chOff x="4026788" y="3537113"/>
          <a:chExt cx="2638425" cy="485775"/>
        </a:xfrm>
      </xdr:grpSpPr>
      <xdr:grpSp>
        <xdr:nvGrpSpPr>
          <xdr:cNvPr id="606" name="Shape 473">
            <a:extLst>
              <a:ext uri="{FF2B5EF4-FFF2-40B4-BE49-F238E27FC236}">
                <a16:creationId xmlns:a16="http://schemas.microsoft.com/office/drawing/2014/main" id="{00000000-0008-0000-0600-00005E020000}"/>
              </a:ext>
            </a:extLst>
          </xdr:cNvPr>
          <xdr:cNvGrpSpPr/>
        </xdr:nvGrpSpPr>
        <xdr:grpSpPr>
          <a:xfrm>
            <a:off x="4026788" y="3537113"/>
            <a:ext cx="2638425" cy="485775"/>
            <a:chOff x="4026788" y="3537113"/>
            <a:chExt cx="2638425" cy="485775"/>
          </a:xfrm>
        </xdr:grpSpPr>
        <xdr:sp macro="" textlink="">
          <xdr:nvSpPr>
            <xdr:cNvPr id="607" name="Shape 4">
              <a:extLst>
                <a:ext uri="{FF2B5EF4-FFF2-40B4-BE49-F238E27FC236}">
                  <a16:creationId xmlns:a16="http://schemas.microsoft.com/office/drawing/2014/main" id="{00000000-0008-0000-0600-00005F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08" name="Shape 474">
              <a:extLst>
                <a:ext uri="{FF2B5EF4-FFF2-40B4-BE49-F238E27FC236}">
                  <a16:creationId xmlns:a16="http://schemas.microsoft.com/office/drawing/2014/main" id="{00000000-0008-0000-0600-000060020000}"/>
                </a:ext>
              </a:extLst>
            </xdr:cNvPr>
            <xdr:cNvGrpSpPr/>
          </xdr:nvGrpSpPr>
          <xdr:grpSpPr>
            <a:xfrm>
              <a:off x="4026788" y="3537113"/>
              <a:ext cx="2638425" cy="485775"/>
              <a:chOff x="4026788" y="3537113"/>
              <a:chExt cx="2638425" cy="485775"/>
            </a:xfrm>
          </xdr:grpSpPr>
          <xdr:sp macro="" textlink="">
            <xdr:nvSpPr>
              <xdr:cNvPr id="609" name="Shape 475">
                <a:extLst>
                  <a:ext uri="{FF2B5EF4-FFF2-40B4-BE49-F238E27FC236}">
                    <a16:creationId xmlns:a16="http://schemas.microsoft.com/office/drawing/2014/main" id="{00000000-0008-0000-0600-000061020000}"/>
                  </a:ext>
                </a:extLst>
              </xdr:cNvPr>
              <xdr:cNvSpPr/>
            </xdr:nvSpPr>
            <xdr:spPr>
              <a:xfrm>
                <a:off x="4026788" y="3537113"/>
                <a:ext cx="2638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10" name="Shape 476">
                <a:extLst>
                  <a:ext uri="{FF2B5EF4-FFF2-40B4-BE49-F238E27FC236}">
                    <a16:creationId xmlns:a16="http://schemas.microsoft.com/office/drawing/2014/main" id="{00000000-0008-0000-0600-000062020000}"/>
                  </a:ext>
                </a:extLst>
              </xdr:cNvPr>
              <xdr:cNvGrpSpPr/>
            </xdr:nvGrpSpPr>
            <xdr:grpSpPr>
              <a:xfrm>
                <a:off x="4026788" y="3537113"/>
                <a:ext cx="2638425" cy="485775"/>
                <a:chOff x="17494139" y="25025075"/>
                <a:chExt cx="2301906" cy="493642"/>
              </a:xfrm>
            </xdr:grpSpPr>
            <xdr:sp macro="" textlink="">
              <xdr:nvSpPr>
                <xdr:cNvPr id="611" name="Shape 477">
                  <a:extLst>
                    <a:ext uri="{FF2B5EF4-FFF2-40B4-BE49-F238E27FC236}">
                      <a16:creationId xmlns:a16="http://schemas.microsoft.com/office/drawing/2014/main" id="{00000000-0008-0000-0600-000063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12" name="Shape 478">
                  <a:extLst>
                    <a:ext uri="{FF2B5EF4-FFF2-40B4-BE49-F238E27FC236}">
                      <a16:creationId xmlns:a16="http://schemas.microsoft.com/office/drawing/2014/main" id="{00000000-0008-0000-0600-000064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DIPSE</a:t>
                  </a:r>
                  <a:r>
                    <a:rPr lang="en-US" sz="1100" b="0">
                      <a:solidFill>
                        <a:schemeClr val="dk1"/>
                      </a:solidFill>
                      <a:latin typeface="Calibri"/>
                      <a:ea typeface="Calibri"/>
                      <a:cs typeface="Calibri"/>
                      <a:sym typeface="Calibri"/>
                    </a:rPr>
                    <a:t>=</a:t>
                  </a:r>
                  <a:endParaRPr sz="1400"/>
                </a:p>
              </xdr:txBody>
            </xdr:sp>
            <xdr:sp macro="" textlink="">
              <xdr:nvSpPr>
                <xdr:cNvPr id="613" name="Shape 479">
                  <a:extLst>
                    <a:ext uri="{FF2B5EF4-FFF2-40B4-BE49-F238E27FC236}">
                      <a16:creationId xmlns:a16="http://schemas.microsoft.com/office/drawing/2014/main" id="{00000000-0008-0000-0600-000065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__Dotacion de IPS terminadas__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IPS a Dotar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2695575</xdr:colOff>
      <xdr:row>98</xdr:row>
      <xdr:rowOff>228600</xdr:rowOff>
    </xdr:from>
    <xdr:ext cx="3648075" cy="485775"/>
    <xdr:grpSp>
      <xdr:nvGrpSpPr>
        <xdr:cNvPr id="614" name="Shape 2">
          <a:extLst>
            <a:ext uri="{FF2B5EF4-FFF2-40B4-BE49-F238E27FC236}">
              <a16:creationId xmlns:a16="http://schemas.microsoft.com/office/drawing/2014/main" id="{00000000-0008-0000-0600-000066020000}"/>
            </a:ext>
          </a:extLst>
        </xdr:cNvPr>
        <xdr:cNvGrpSpPr/>
      </xdr:nvGrpSpPr>
      <xdr:grpSpPr>
        <a:xfrm>
          <a:off x="3009900" y="87725250"/>
          <a:ext cx="3648075" cy="485775"/>
          <a:chOff x="3521963" y="3537113"/>
          <a:chExt cx="3648075" cy="485775"/>
        </a:xfrm>
      </xdr:grpSpPr>
      <xdr:grpSp>
        <xdr:nvGrpSpPr>
          <xdr:cNvPr id="615" name="Shape 480">
            <a:extLst>
              <a:ext uri="{FF2B5EF4-FFF2-40B4-BE49-F238E27FC236}">
                <a16:creationId xmlns:a16="http://schemas.microsoft.com/office/drawing/2014/main" id="{00000000-0008-0000-0600-000067020000}"/>
              </a:ext>
            </a:extLst>
          </xdr:cNvPr>
          <xdr:cNvGrpSpPr/>
        </xdr:nvGrpSpPr>
        <xdr:grpSpPr>
          <a:xfrm>
            <a:off x="3521963" y="3537113"/>
            <a:ext cx="3648075" cy="485775"/>
            <a:chOff x="3521963" y="3537113"/>
            <a:chExt cx="3648075" cy="485775"/>
          </a:xfrm>
        </xdr:grpSpPr>
        <xdr:sp macro="" textlink="">
          <xdr:nvSpPr>
            <xdr:cNvPr id="616" name="Shape 4">
              <a:extLst>
                <a:ext uri="{FF2B5EF4-FFF2-40B4-BE49-F238E27FC236}">
                  <a16:creationId xmlns:a16="http://schemas.microsoft.com/office/drawing/2014/main" id="{00000000-0008-0000-0600-000068020000}"/>
                </a:ext>
              </a:extLst>
            </xdr:cNvPr>
            <xdr:cNvSpPr/>
          </xdr:nvSpPr>
          <xdr:spPr>
            <a:xfrm>
              <a:off x="3521963" y="3537113"/>
              <a:ext cx="3648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17" name="Shape 481">
              <a:extLst>
                <a:ext uri="{FF2B5EF4-FFF2-40B4-BE49-F238E27FC236}">
                  <a16:creationId xmlns:a16="http://schemas.microsoft.com/office/drawing/2014/main" id="{00000000-0008-0000-0600-000069020000}"/>
                </a:ext>
              </a:extLst>
            </xdr:cNvPr>
            <xdr:cNvGrpSpPr/>
          </xdr:nvGrpSpPr>
          <xdr:grpSpPr>
            <a:xfrm>
              <a:off x="3521963" y="3537113"/>
              <a:ext cx="3648075" cy="485775"/>
              <a:chOff x="3521963" y="3537113"/>
              <a:chExt cx="3648075" cy="485775"/>
            </a:xfrm>
          </xdr:grpSpPr>
          <xdr:sp macro="" textlink="">
            <xdr:nvSpPr>
              <xdr:cNvPr id="618" name="Shape 482">
                <a:extLst>
                  <a:ext uri="{FF2B5EF4-FFF2-40B4-BE49-F238E27FC236}">
                    <a16:creationId xmlns:a16="http://schemas.microsoft.com/office/drawing/2014/main" id="{00000000-0008-0000-0600-00006A020000}"/>
                  </a:ext>
                </a:extLst>
              </xdr:cNvPr>
              <xdr:cNvSpPr/>
            </xdr:nvSpPr>
            <xdr:spPr>
              <a:xfrm>
                <a:off x="3521963" y="3537113"/>
                <a:ext cx="3648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19" name="Shape 483">
                <a:extLst>
                  <a:ext uri="{FF2B5EF4-FFF2-40B4-BE49-F238E27FC236}">
                    <a16:creationId xmlns:a16="http://schemas.microsoft.com/office/drawing/2014/main" id="{00000000-0008-0000-0600-00006B020000}"/>
                  </a:ext>
                </a:extLst>
              </xdr:cNvPr>
              <xdr:cNvGrpSpPr/>
            </xdr:nvGrpSpPr>
            <xdr:grpSpPr>
              <a:xfrm>
                <a:off x="3521963" y="3537113"/>
                <a:ext cx="3648075" cy="485775"/>
                <a:chOff x="17494139" y="25025075"/>
                <a:chExt cx="2301906" cy="493642"/>
              </a:xfrm>
            </xdr:grpSpPr>
            <xdr:sp macro="" textlink="">
              <xdr:nvSpPr>
                <xdr:cNvPr id="620" name="Shape 484">
                  <a:extLst>
                    <a:ext uri="{FF2B5EF4-FFF2-40B4-BE49-F238E27FC236}">
                      <a16:creationId xmlns:a16="http://schemas.microsoft.com/office/drawing/2014/main" id="{00000000-0008-0000-0600-00006C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21" name="Shape 485">
                  <a:extLst>
                    <a:ext uri="{FF2B5EF4-FFF2-40B4-BE49-F238E27FC236}">
                      <a16:creationId xmlns:a16="http://schemas.microsoft.com/office/drawing/2014/main" id="{00000000-0008-0000-0600-00006D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IACD</a:t>
                  </a:r>
                  <a:r>
                    <a:rPr lang="en-US" sz="1100" b="0">
                      <a:solidFill>
                        <a:schemeClr val="dk1"/>
                      </a:solidFill>
                      <a:latin typeface="Calibri"/>
                      <a:ea typeface="Calibri"/>
                      <a:cs typeface="Calibri"/>
                      <a:sym typeface="Calibri"/>
                    </a:rPr>
                    <a:t>=</a:t>
                  </a:r>
                  <a:endParaRPr sz="1400"/>
                </a:p>
              </xdr:txBody>
            </xdr:sp>
            <xdr:sp macro="" textlink="">
              <xdr:nvSpPr>
                <xdr:cNvPr id="622" name="Shape 486">
                  <a:extLst>
                    <a:ext uri="{FF2B5EF4-FFF2-40B4-BE49-F238E27FC236}">
                      <a16:creationId xmlns:a16="http://schemas.microsoft.com/office/drawing/2014/main" id="{00000000-0008-0000-0600-00006E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___Infraestructura de acueducto diseñada___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Infraestructura de acueducto planeada</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2476500</xdr:colOff>
      <xdr:row>99</xdr:row>
      <xdr:rowOff>190500</xdr:rowOff>
    </xdr:from>
    <xdr:ext cx="4095750" cy="485775"/>
    <xdr:grpSp>
      <xdr:nvGrpSpPr>
        <xdr:cNvPr id="623" name="Shape 2">
          <a:extLst>
            <a:ext uri="{FF2B5EF4-FFF2-40B4-BE49-F238E27FC236}">
              <a16:creationId xmlns:a16="http://schemas.microsoft.com/office/drawing/2014/main" id="{00000000-0008-0000-0600-00006F020000}"/>
            </a:ext>
          </a:extLst>
        </xdr:cNvPr>
        <xdr:cNvGrpSpPr/>
      </xdr:nvGrpSpPr>
      <xdr:grpSpPr>
        <a:xfrm>
          <a:off x="2790825" y="88611075"/>
          <a:ext cx="4095750" cy="485775"/>
          <a:chOff x="3298125" y="3537113"/>
          <a:chExt cx="4095750" cy="485775"/>
        </a:xfrm>
      </xdr:grpSpPr>
      <xdr:grpSp>
        <xdr:nvGrpSpPr>
          <xdr:cNvPr id="624" name="Shape 487">
            <a:extLst>
              <a:ext uri="{FF2B5EF4-FFF2-40B4-BE49-F238E27FC236}">
                <a16:creationId xmlns:a16="http://schemas.microsoft.com/office/drawing/2014/main" id="{00000000-0008-0000-0600-000070020000}"/>
              </a:ext>
            </a:extLst>
          </xdr:cNvPr>
          <xdr:cNvGrpSpPr/>
        </xdr:nvGrpSpPr>
        <xdr:grpSpPr>
          <a:xfrm>
            <a:off x="3298125" y="3537113"/>
            <a:ext cx="4095750" cy="485775"/>
            <a:chOff x="3298125" y="3537113"/>
            <a:chExt cx="4095750" cy="485775"/>
          </a:xfrm>
        </xdr:grpSpPr>
        <xdr:sp macro="" textlink="">
          <xdr:nvSpPr>
            <xdr:cNvPr id="625" name="Shape 4">
              <a:extLst>
                <a:ext uri="{FF2B5EF4-FFF2-40B4-BE49-F238E27FC236}">
                  <a16:creationId xmlns:a16="http://schemas.microsoft.com/office/drawing/2014/main" id="{00000000-0008-0000-0600-000071020000}"/>
                </a:ext>
              </a:extLst>
            </xdr:cNvPr>
            <xdr:cNvSpPr/>
          </xdr:nvSpPr>
          <xdr:spPr>
            <a:xfrm>
              <a:off x="3298125" y="3537113"/>
              <a:ext cx="4095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26" name="Shape 488">
              <a:extLst>
                <a:ext uri="{FF2B5EF4-FFF2-40B4-BE49-F238E27FC236}">
                  <a16:creationId xmlns:a16="http://schemas.microsoft.com/office/drawing/2014/main" id="{00000000-0008-0000-0600-000072020000}"/>
                </a:ext>
              </a:extLst>
            </xdr:cNvPr>
            <xdr:cNvGrpSpPr/>
          </xdr:nvGrpSpPr>
          <xdr:grpSpPr>
            <a:xfrm>
              <a:off x="3298125" y="3537113"/>
              <a:ext cx="4095750" cy="485775"/>
              <a:chOff x="3298125" y="3537113"/>
              <a:chExt cx="4095750" cy="485775"/>
            </a:xfrm>
          </xdr:grpSpPr>
          <xdr:sp macro="" textlink="">
            <xdr:nvSpPr>
              <xdr:cNvPr id="627" name="Shape 489">
                <a:extLst>
                  <a:ext uri="{FF2B5EF4-FFF2-40B4-BE49-F238E27FC236}">
                    <a16:creationId xmlns:a16="http://schemas.microsoft.com/office/drawing/2014/main" id="{00000000-0008-0000-0600-000073020000}"/>
                  </a:ext>
                </a:extLst>
              </xdr:cNvPr>
              <xdr:cNvSpPr/>
            </xdr:nvSpPr>
            <xdr:spPr>
              <a:xfrm>
                <a:off x="3298125" y="3537113"/>
                <a:ext cx="4095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28" name="Shape 490">
                <a:extLst>
                  <a:ext uri="{FF2B5EF4-FFF2-40B4-BE49-F238E27FC236}">
                    <a16:creationId xmlns:a16="http://schemas.microsoft.com/office/drawing/2014/main" id="{00000000-0008-0000-0600-000074020000}"/>
                  </a:ext>
                </a:extLst>
              </xdr:cNvPr>
              <xdr:cNvGrpSpPr/>
            </xdr:nvGrpSpPr>
            <xdr:grpSpPr>
              <a:xfrm>
                <a:off x="3298125" y="3537113"/>
                <a:ext cx="4095750" cy="485775"/>
                <a:chOff x="17494139" y="25025075"/>
                <a:chExt cx="2301906" cy="493642"/>
              </a:xfrm>
            </xdr:grpSpPr>
            <xdr:sp macro="" textlink="">
              <xdr:nvSpPr>
                <xdr:cNvPr id="629" name="Shape 491">
                  <a:extLst>
                    <a:ext uri="{FF2B5EF4-FFF2-40B4-BE49-F238E27FC236}">
                      <a16:creationId xmlns:a16="http://schemas.microsoft.com/office/drawing/2014/main" id="{00000000-0008-0000-0600-000075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30" name="Shape 492">
                  <a:extLst>
                    <a:ext uri="{FF2B5EF4-FFF2-40B4-BE49-F238E27FC236}">
                      <a16:creationId xmlns:a16="http://schemas.microsoft.com/office/drawing/2014/main" id="{00000000-0008-0000-0600-000076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OACC</a:t>
                  </a:r>
                  <a:r>
                    <a:rPr lang="en-US" sz="1100" b="0">
                      <a:solidFill>
                        <a:schemeClr val="dk1"/>
                      </a:solidFill>
                      <a:latin typeface="Calibri"/>
                      <a:ea typeface="Calibri"/>
                      <a:cs typeface="Calibri"/>
                      <a:sym typeface="Calibri"/>
                    </a:rPr>
                    <a:t>=</a:t>
                  </a:r>
                  <a:endParaRPr sz="1400"/>
                </a:p>
              </xdr:txBody>
            </xdr:sp>
            <xdr:sp macro="" textlink="">
              <xdr:nvSpPr>
                <xdr:cNvPr id="631" name="Shape 493">
                  <a:extLst>
                    <a:ext uri="{FF2B5EF4-FFF2-40B4-BE49-F238E27FC236}">
                      <a16:creationId xmlns:a16="http://schemas.microsoft.com/office/drawing/2014/main" id="{00000000-0008-0000-0600-000077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__Infraestructura de acueducto contratadas__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Infraestructura de acueducto a contratar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2876550</xdr:colOff>
      <xdr:row>100</xdr:row>
      <xdr:rowOff>238125</xdr:rowOff>
    </xdr:from>
    <xdr:ext cx="3752850" cy="485775"/>
    <xdr:grpSp>
      <xdr:nvGrpSpPr>
        <xdr:cNvPr id="632" name="Shape 2">
          <a:extLst>
            <a:ext uri="{FF2B5EF4-FFF2-40B4-BE49-F238E27FC236}">
              <a16:creationId xmlns:a16="http://schemas.microsoft.com/office/drawing/2014/main" id="{00000000-0008-0000-0600-000078020000}"/>
            </a:ext>
          </a:extLst>
        </xdr:cNvPr>
        <xdr:cNvGrpSpPr/>
      </xdr:nvGrpSpPr>
      <xdr:grpSpPr>
        <a:xfrm>
          <a:off x="3190875" y="89582625"/>
          <a:ext cx="3752850" cy="485775"/>
          <a:chOff x="3469575" y="3537113"/>
          <a:chExt cx="3752850" cy="485775"/>
        </a:xfrm>
      </xdr:grpSpPr>
      <xdr:grpSp>
        <xdr:nvGrpSpPr>
          <xdr:cNvPr id="633" name="Shape 494">
            <a:extLst>
              <a:ext uri="{FF2B5EF4-FFF2-40B4-BE49-F238E27FC236}">
                <a16:creationId xmlns:a16="http://schemas.microsoft.com/office/drawing/2014/main" id="{00000000-0008-0000-0600-000079020000}"/>
              </a:ext>
            </a:extLst>
          </xdr:cNvPr>
          <xdr:cNvGrpSpPr/>
        </xdr:nvGrpSpPr>
        <xdr:grpSpPr>
          <a:xfrm>
            <a:off x="3469575" y="3537113"/>
            <a:ext cx="3752850" cy="485775"/>
            <a:chOff x="3469575" y="3537113"/>
            <a:chExt cx="3752850" cy="485775"/>
          </a:xfrm>
        </xdr:grpSpPr>
        <xdr:sp macro="" textlink="">
          <xdr:nvSpPr>
            <xdr:cNvPr id="634" name="Shape 4">
              <a:extLst>
                <a:ext uri="{FF2B5EF4-FFF2-40B4-BE49-F238E27FC236}">
                  <a16:creationId xmlns:a16="http://schemas.microsoft.com/office/drawing/2014/main" id="{00000000-0008-0000-0600-00007A020000}"/>
                </a:ext>
              </a:extLst>
            </xdr:cNvPr>
            <xdr:cNvSpPr/>
          </xdr:nvSpPr>
          <xdr:spPr>
            <a:xfrm>
              <a:off x="3469575" y="3537113"/>
              <a:ext cx="3752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35" name="Shape 495">
              <a:extLst>
                <a:ext uri="{FF2B5EF4-FFF2-40B4-BE49-F238E27FC236}">
                  <a16:creationId xmlns:a16="http://schemas.microsoft.com/office/drawing/2014/main" id="{00000000-0008-0000-0600-00007B020000}"/>
                </a:ext>
              </a:extLst>
            </xdr:cNvPr>
            <xdr:cNvGrpSpPr/>
          </xdr:nvGrpSpPr>
          <xdr:grpSpPr>
            <a:xfrm>
              <a:off x="3469575" y="3537113"/>
              <a:ext cx="3752850" cy="485775"/>
              <a:chOff x="3469575" y="3537113"/>
              <a:chExt cx="3752850" cy="485775"/>
            </a:xfrm>
          </xdr:grpSpPr>
          <xdr:sp macro="" textlink="">
            <xdr:nvSpPr>
              <xdr:cNvPr id="636" name="Shape 496">
                <a:extLst>
                  <a:ext uri="{FF2B5EF4-FFF2-40B4-BE49-F238E27FC236}">
                    <a16:creationId xmlns:a16="http://schemas.microsoft.com/office/drawing/2014/main" id="{00000000-0008-0000-0600-00007C020000}"/>
                  </a:ext>
                </a:extLst>
              </xdr:cNvPr>
              <xdr:cNvSpPr/>
            </xdr:nvSpPr>
            <xdr:spPr>
              <a:xfrm>
                <a:off x="3469575" y="3537113"/>
                <a:ext cx="3752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37" name="Shape 497">
                <a:extLst>
                  <a:ext uri="{FF2B5EF4-FFF2-40B4-BE49-F238E27FC236}">
                    <a16:creationId xmlns:a16="http://schemas.microsoft.com/office/drawing/2014/main" id="{00000000-0008-0000-0600-00007D020000}"/>
                  </a:ext>
                </a:extLst>
              </xdr:cNvPr>
              <xdr:cNvGrpSpPr/>
            </xdr:nvGrpSpPr>
            <xdr:grpSpPr>
              <a:xfrm>
                <a:off x="3469575" y="3537113"/>
                <a:ext cx="3752850" cy="485775"/>
                <a:chOff x="17494139" y="25025075"/>
                <a:chExt cx="2301906" cy="493642"/>
              </a:xfrm>
            </xdr:grpSpPr>
            <xdr:sp macro="" textlink="">
              <xdr:nvSpPr>
                <xdr:cNvPr id="638" name="Shape 498">
                  <a:extLst>
                    <a:ext uri="{FF2B5EF4-FFF2-40B4-BE49-F238E27FC236}">
                      <a16:creationId xmlns:a16="http://schemas.microsoft.com/office/drawing/2014/main" id="{00000000-0008-0000-0600-00007E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39" name="Shape 499">
                  <a:extLst>
                    <a:ext uri="{FF2B5EF4-FFF2-40B4-BE49-F238E27FC236}">
                      <a16:creationId xmlns:a16="http://schemas.microsoft.com/office/drawing/2014/main" id="{00000000-0008-0000-0600-00007F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IAAE</a:t>
                  </a:r>
                  <a:r>
                    <a:rPr lang="en-US" sz="1100" b="0">
                      <a:solidFill>
                        <a:schemeClr val="dk1"/>
                      </a:solidFill>
                      <a:latin typeface="Calibri"/>
                      <a:ea typeface="Calibri"/>
                      <a:cs typeface="Calibri"/>
                      <a:sym typeface="Calibri"/>
                    </a:rPr>
                    <a:t>=</a:t>
                  </a:r>
                  <a:endParaRPr sz="1400"/>
                </a:p>
              </xdr:txBody>
            </xdr:sp>
            <xdr:sp macro="" textlink="">
              <xdr:nvSpPr>
                <xdr:cNvPr id="640" name="Shape 500">
                  <a:extLst>
                    <a:ext uri="{FF2B5EF4-FFF2-40B4-BE49-F238E27FC236}">
                      <a16:creationId xmlns:a16="http://schemas.microsoft.com/office/drawing/2014/main" id="{00000000-0008-0000-0600-000080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__Infraestructura de acueducto entregada__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Infraestructura de acueducto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2247900</xdr:colOff>
      <xdr:row>101</xdr:row>
      <xdr:rowOff>180975</xdr:rowOff>
    </xdr:from>
    <xdr:ext cx="4543425" cy="485775"/>
    <xdr:grpSp>
      <xdr:nvGrpSpPr>
        <xdr:cNvPr id="641" name="Shape 2">
          <a:extLst>
            <a:ext uri="{FF2B5EF4-FFF2-40B4-BE49-F238E27FC236}">
              <a16:creationId xmlns:a16="http://schemas.microsoft.com/office/drawing/2014/main" id="{00000000-0008-0000-0600-000081020000}"/>
            </a:ext>
          </a:extLst>
        </xdr:cNvPr>
        <xdr:cNvGrpSpPr/>
      </xdr:nvGrpSpPr>
      <xdr:grpSpPr>
        <a:xfrm>
          <a:off x="2562225" y="90449400"/>
          <a:ext cx="4543425" cy="485775"/>
          <a:chOff x="3074288" y="3537113"/>
          <a:chExt cx="4543425" cy="485775"/>
        </a:xfrm>
      </xdr:grpSpPr>
      <xdr:grpSp>
        <xdr:nvGrpSpPr>
          <xdr:cNvPr id="642" name="Shape 501">
            <a:extLst>
              <a:ext uri="{FF2B5EF4-FFF2-40B4-BE49-F238E27FC236}">
                <a16:creationId xmlns:a16="http://schemas.microsoft.com/office/drawing/2014/main" id="{00000000-0008-0000-0600-000082020000}"/>
              </a:ext>
            </a:extLst>
          </xdr:cNvPr>
          <xdr:cNvGrpSpPr/>
        </xdr:nvGrpSpPr>
        <xdr:grpSpPr>
          <a:xfrm>
            <a:off x="3074288" y="3537113"/>
            <a:ext cx="4543425" cy="485775"/>
            <a:chOff x="3074288" y="3537113"/>
            <a:chExt cx="4543425" cy="485775"/>
          </a:xfrm>
        </xdr:grpSpPr>
        <xdr:sp macro="" textlink="">
          <xdr:nvSpPr>
            <xdr:cNvPr id="643" name="Shape 4">
              <a:extLst>
                <a:ext uri="{FF2B5EF4-FFF2-40B4-BE49-F238E27FC236}">
                  <a16:creationId xmlns:a16="http://schemas.microsoft.com/office/drawing/2014/main" id="{00000000-0008-0000-0600-000083020000}"/>
                </a:ext>
              </a:extLst>
            </xdr:cNvPr>
            <xdr:cNvSpPr/>
          </xdr:nvSpPr>
          <xdr:spPr>
            <a:xfrm>
              <a:off x="3074288" y="3537113"/>
              <a:ext cx="4543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44" name="Shape 502">
              <a:extLst>
                <a:ext uri="{FF2B5EF4-FFF2-40B4-BE49-F238E27FC236}">
                  <a16:creationId xmlns:a16="http://schemas.microsoft.com/office/drawing/2014/main" id="{00000000-0008-0000-0600-000084020000}"/>
                </a:ext>
              </a:extLst>
            </xdr:cNvPr>
            <xdr:cNvGrpSpPr/>
          </xdr:nvGrpSpPr>
          <xdr:grpSpPr>
            <a:xfrm>
              <a:off x="3074288" y="3537113"/>
              <a:ext cx="4543425" cy="485775"/>
              <a:chOff x="3074288" y="3537113"/>
              <a:chExt cx="4543425" cy="485775"/>
            </a:xfrm>
          </xdr:grpSpPr>
          <xdr:sp macro="" textlink="">
            <xdr:nvSpPr>
              <xdr:cNvPr id="645" name="Shape 503">
                <a:extLst>
                  <a:ext uri="{FF2B5EF4-FFF2-40B4-BE49-F238E27FC236}">
                    <a16:creationId xmlns:a16="http://schemas.microsoft.com/office/drawing/2014/main" id="{00000000-0008-0000-0600-000085020000}"/>
                  </a:ext>
                </a:extLst>
              </xdr:cNvPr>
              <xdr:cNvSpPr/>
            </xdr:nvSpPr>
            <xdr:spPr>
              <a:xfrm>
                <a:off x="3074288" y="3537113"/>
                <a:ext cx="4543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46" name="Shape 504">
                <a:extLst>
                  <a:ext uri="{FF2B5EF4-FFF2-40B4-BE49-F238E27FC236}">
                    <a16:creationId xmlns:a16="http://schemas.microsoft.com/office/drawing/2014/main" id="{00000000-0008-0000-0600-000086020000}"/>
                  </a:ext>
                </a:extLst>
              </xdr:cNvPr>
              <xdr:cNvGrpSpPr/>
            </xdr:nvGrpSpPr>
            <xdr:grpSpPr>
              <a:xfrm>
                <a:off x="3074288" y="3537113"/>
                <a:ext cx="4543425" cy="485775"/>
                <a:chOff x="17494139" y="25025075"/>
                <a:chExt cx="2301906" cy="493642"/>
              </a:xfrm>
            </xdr:grpSpPr>
            <xdr:sp macro="" textlink="">
              <xdr:nvSpPr>
                <xdr:cNvPr id="647" name="Shape 505">
                  <a:extLst>
                    <a:ext uri="{FF2B5EF4-FFF2-40B4-BE49-F238E27FC236}">
                      <a16:creationId xmlns:a16="http://schemas.microsoft.com/office/drawing/2014/main" id="{00000000-0008-0000-0600-000087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48" name="Shape 506">
                  <a:extLst>
                    <a:ext uri="{FF2B5EF4-FFF2-40B4-BE49-F238E27FC236}">
                      <a16:creationId xmlns:a16="http://schemas.microsoft.com/office/drawing/2014/main" id="{00000000-0008-0000-0600-000088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IALDA</a:t>
                  </a:r>
                  <a:r>
                    <a:rPr lang="en-US" sz="1100" b="0">
                      <a:solidFill>
                        <a:schemeClr val="dk1"/>
                      </a:solidFill>
                      <a:latin typeface="Calibri"/>
                      <a:ea typeface="Calibri"/>
                      <a:cs typeface="Calibri"/>
                      <a:sym typeface="Calibri"/>
                    </a:rPr>
                    <a:t>=</a:t>
                  </a:r>
                  <a:endParaRPr sz="1400"/>
                </a:p>
              </xdr:txBody>
            </xdr:sp>
            <xdr:sp macro="" textlink="">
              <xdr:nvSpPr>
                <xdr:cNvPr id="649" name="Shape 507">
                  <a:extLst>
                    <a:ext uri="{FF2B5EF4-FFF2-40B4-BE49-F238E27FC236}">
                      <a16:creationId xmlns:a16="http://schemas.microsoft.com/office/drawing/2014/main" id="{00000000-0008-0000-0600-000089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_______Infraestructura de alcantarillado diseñada________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Infraestructura de alcantarillado  por diseñar planeada</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2019300</xdr:colOff>
      <xdr:row>102</xdr:row>
      <xdr:rowOff>219075</xdr:rowOff>
    </xdr:from>
    <xdr:ext cx="4991100" cy="485775"/>
    <xdr:grpSp>
      <xdr:nvGrpSpPr>
        <xdr:cNvPr id="650" name="Shape 2">
          <a:extLst>
            <a:ext uri="{FF2B5EF4-FFF2-40B4-BE49-F238E27FC236}">
              <a16:creationId xmlns:a16="http://schemas.microsoft.com/office/drawing/2014/main" id="{00000000-0008-0000-0600-00008A020000}"/>
            </a:ext>
          </a:extLst>
        </xdr:cNvPr>
        <xdr:cNvGrpSpPr/>
      </xdr:nvGrpSpPr>
      <xdr:grpSpPr>
        <a:xfrm>
          <a:off x="2333625" y="91411425"/>
          <a:ext cx="4991100" cy="485775"/>
          <a:chOff x="2850450" y="3537113"/>
          <a:chExt cx="4991100" cy="485775"/>
        </a:xfrm>
      </xdr:grpSpPr>
      <xdr:grpSp>
        <xdr:nvGrpSpPr>
          <xdr:cNvPr id="651" name="Shape 508">
            <a:extLst>
              <a:ext uri="{FF2B5EF4-FFF2-40B4-BE49-F238E27FC236}">
                <a16:creationId xmlns:a16="http://schemas.microsoft.com/office/drawing/2014/main" id="{00000000-0008-0000-0600-00008B020000}"/>
              </a:ext>
            </a:extLst>
          </xdr:cNvPr>
          <xdr:cNvGrpSpPr/>
        </xdr:nvGrpSpPr>
        <xdr:grpSpPr>
          <a:xfrm>
            <a:off x="2850450" y="3537113"/>
            <a:ext cx="4991100" cy="485775"/>
            <a:chOff x="2850450" y="3537113"/>
            <a:chExt cx="4991100" cy="485775"/>
          </a:xfrm>
        </xdr:grpSpPr>
        <xdr:sp macro="" textlink="">
          <xdr:nvSpPr>
            <xdr:cNvPr id="652" name="Shape 4">
              <a:extLst>
                <a:ext uri="{FF2B5EF4-FFF2-40B4-BE49-F238E27FC236}">
                  <a16:creationId xmlns:a16="http://schemas.microsoft.com/office/drawing/2014/main" id="{00000000-0008-0000-0600-00008C020000}"/>
                </a:ext>
              </a:extLst>
            </xdr:cNvPr>
            <xdr:cNvSpPr/>
          </xdr:nvSpPr>
          <xdr:spPr>
            <a:xfrm>
              <a:off x="2850450" y="3537113"/>
              <a:ext cx="4991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53" name="Shape 509">
              <a:extLst>
                <a:ext uri="{FF2B5EF4-FFF2-40B4-BE49-F238E27FC236}">
                  <a16:creationId xmlns:a16="http://schemas.microsoft.com/office/drawing/2014/main" id="{00000000-0008-0000-0600-00008D020000}"/>
                </a:ext>
              </a:extLst>
            </xdr:cNvPr>
            <xdr:cNvGrpSpPr/>
          </xdr:nvGrpSpPr>
          <xdr:grpSpPr>
            <a:xfrm>
              <a:off x="2850450" y="3537113"/>
              <a:ext cx="4991100" cy="485775"/>
              <a:chOff x="2850450" y="3537113"/>
              <a:chExt cx="4991100" cy="485775"/>
            </a:xfrm>
          </xdr:grpSpPr>
          <xdr:sp macro="" textlink="">
            <xdr:nvSpPr>
              <xdr:cNvPr id="654" name="Shape 510">
                <a:extLst>
                  <a:ext uri="{FF2B5EF4-FFF2-40B4-BE49-F238E27FC236}">
                    <a16:creationId xmlns:a16="http://schemas.microsoft.com/office/drawing/2014/main" id="{00000000-0008-0000-0600-00008E020000}"/>
                  </a:ext>
                </a:extLst>
              </xdr:cNvPr>
              <xdr:cNvSpPr/>
            </xdr:nvSpPr>
            <xdr:spPr>
              <a:xfrm>
                <a:off x="2850450" y="3537113"/>
                <a:ext cx="4991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55" name="Shape 511">
                <a:extLst>
                  <a:ext uri="{FF2B5EF4-FFF2-40B4-BE49-F238E27FC236}">
                    <a16:creationId xmlns:a16="http://schemas.microsoft.com/office/drawing/2014/main" id="{00000000-0008-0000-0600-00008F020000}"/>
                  </a:ext>
                </a:extLst>
              </xdr:cNvPr>
              <xdr:cNvGrpSpPr/>
            </xdr:nvGrpSpPr>
            <xdr:grpSpPr>
              <a:xfrm>
                <a:off x="2850450" y="3537113"/>
                <a:ext cx="4991100" cy="485775"/>
                <a:chOff x="17494139" y="25025075"/>
                <a:chExt cx="2301906" cy="493642"/>
              </a:xfrm>
            </xdr:grpSpPr>
            <xdr:sp macro="" textlink="">
              <xdr:nvSpPr>
                <xdr:cNvPr id="656" name="Shape 512">
                  <a:extLst>
                    <a:ext uri="{FF2B5EF4-FFF2-40B4-BE49-F238E27FC236}">
                      <a16:creationId xmlns:a16="http://schemas.microsoft.com/office/drawing/2014/main" id="{00000000-0008-0000-0600-000090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57" name="Shape 513">
                  <a:extLst>
                    <a:ext uri="{FF2B5EF4-FFF2-40B4-BE49-F238E27FC236}">
                      <a16:creationId xmlns:a16="http://schemas.microsoft.com/office/drawing/2014/main" id="{00000000-0008-0000-0600-000091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IALC</a:t>
                  </a:r>
                  <a:r>
                    <a:rPr lang="en-US" sz="1100" b="0">
                      <a:solidFill>
                        <a:schemeClr val="dk1"/>
                      </a:solidFill>
                      <a:latin typeface="Calibri"/>
                      <a:ea typeface="Calibri"/>
                      <a:cs typeface="Calibri"/>
                      <a:sym typeface="Calibri"/>
                    </a:rPr>
                    <a:t>=</a:t>
                  </a:r>
                  <a:endParaRPr sz="1400"/>
                </a:p>
              </xdr:txBody>
            </xdr:sp>
            <xdr:sp macro="" textlink="">
              <xdr:nvSpPr>
                <xdr:cNvPr id="658" name="Shape 514">
                  <a:extLst>
                    <a:ext uri="{FF2B5EF4-FFF2-40B4-BE49-F238E27FC236}">
                      <a16:creationId xmlns:a16="http://schemas.microsoft.com/office/drawing/2014/main" id="{00000000-0008-0000-0600-000092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_______Infraestructura de alcantarillado contratada________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Infraestructura de alcantarillado  por contratar planeada</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2019300</xdr:colOff>
      <xdr:row>103</xdr:row>
      <xdr:rowOff>190500</xdr:rowOff>
    </xdr:from>
    <xdr:ext cx="4991100" cy="485775"/>
    <xdr:grpSp>
      <xdr:nvGrpSpPr>
        <xdr:cNvPr id="659" name="Shape 2">
          <a:extLst>
            <a:ext uri="{FF2B5EF4-FFF2-40B4-BE49-F238E27FC236}">
              <a16:creationId xmlns:a16="http://schemas.microsoft.com/office/drawing/2014/main" id="{00000000-0008-0000-0600-000093020000}"/>
            </a:ext>
          </a:extLst>
        </xdr:cNvPr>
        <xdr:cNvGrpSpPr/>
      </xdr:nvGrpSpPr>
      <xdr:grpSpPr>
        <a:xfrm>
          <a:off x="2333625" y="92306775"/>
          <a:ext cx="4991100" cy="485775"/>
          <a:chOff x="2850450" y="3537113"/>
          <a:chExt cx="4991100" cy="485775"/>
        </a:xfrm>
      </xdr:grpSpPr>
      <xdr:grpSp>
        <xdr:nvGrpSpPr>
          <xdr:cNvPr id="660" name="Shape 515">
            <a:extLst>
              <a:ext uri="{FF2B5EF4-FFF2-40B4-BE49-F238E27FC236}">
                <a16:creationId xmlns:a16="http://schemas.microsoft.com/office/drawing/2014/main" id="{00000000-0008-0000-0600-000094020000}"/>
              </a:ext>
            </a:extLst>
          </xdr:cNvPr>
          <xdr:cNvGrpSpPr/>
        </xdr:nvGrpSpPr>
        <xdr:grpSpPr>
          <a:xfrm>
            <a:off x="2850450" y="3537113"/>
            <a:ext cx="4991100" cy="485775"/>
            <a:chOff x="2850450" y="3537113"/>
            <a:chExt cx="4991100" cy="485775"/>
          </a:xfrm>
        </xdr:grpSpPr>
        <xdr:sp macro="" textlink="">
          <xdr:nvSpPr>
            <xdr:cNvPr id="661" name="Shape 4">
              <a:extLst>
                <a:ext uri="{FF2B5EF4-FFF2-40B4-BE49-F238E27FC236}">
                  <a16:creationId xmlns:a16="http://schemas.microsoft.com/office/drawing/2014/main" id="{00000000-0008-0000-0600-000095020000}"/>
                </a:ext>
              </a:extLst>
            </xdr:cNvPr>
            <xdr:cNvSpPr/>
          </xdr:nvSpPr>
          <xdr:spPr>
            <a:xfrm>
              <a:off x="2850450" y="3537113"/>
              <a:ext cx="4991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62" name="Shape 516">
              <a:extLst>
                <a:ext uri="{FF2B5EF4-FFF2-40B4-BE49-F238E27FC236}">
                  <a16:creationId xmlns:a16="http://schemas.microsoft.com/office/drawing/2014/main" id="{00000000-0008-0000-0600-000096020000}"/>
                </a:ext>
              </a:extLst>
            </xdr:cNvPr>
            <xdr:cNvGrpSpPr/>
          </xdr:nvGrpSpPr>
          <xdr:grpSpPr>
            <a:xfrm>
              <a:off x="2850450" y="3537113"/>
              <a:ext cx="4991100" cy="485775"/>
              <a:chOff x="2850450" y="3537113"/>
              <a:chExt cx="4991100" cy="485775"/>
            </a:xfrm>
          </xdr:grpSpPr>
          <xdr:sp macro="" textlink="">
            <xdr:nvSpPr>
              <xdr:cNvPr id="663" name="Shape 517">
                <a:extLst>
                  <a:ext uri="{FF2B5EF4-FFF2-40B4-BE49-F238E27FC236}">
                    <a16:creationId xmlns:a16="http://schemas.microsoft.com/office/drawing/2014/main" id="{00000000-0008-0000-0600-000097020000}"/>
                  </a:ext>
                </a:extLst>
              </xdr:cNvPr>
              <xdr:cNvSpPr/>
            </xdr:nvSpPr>
            <xdr:spPr>
              <a:xfrm>
                <a:off x="2850450" y="3537113"/>
                <a:ext cx="49911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64" name="Shape 518">
                <a:extLst>
                  <a:ext uri="{FF2B5EF4-FFF2-40B4-BE49-F238E27FC236}">
                    <a16:creationId xmlns:a16="http://schemas.microsoft.com/office/drawing/2014/main" id="{00000000-0008-0000-0600-000098020000}"/>
                  </a:ext>
                </a:extLst>
              </xdr:cNvPr>
              <xdr:cNvGrpSpPr/>
            </xdr:nvGrpSpPr>
            <xdr:grpSpPr>
              <a:xfrm>
                <a:off x="2850450" y="3537113"/>
                <a:ext cx="4991100" cy="485775"/>
                <a:chOff x="17494139" y="25025075"/>
                <a:chExt cx="2301906" cy="493642"/>
              </a:xfrm>
            </xdr:grpSpPr>
            <xdr:sp macro="" textlink="">
              <xdr:nvSpPr>
                <xdr:cNvPr id="665" name="Shape 519">
                  <a:extLst>
                    <a:ext uri="{FF2B5EF4-FFF2-40B4-BE49-F238E27FC236}">
                      <a16:creationId xmlns:a16="http://schemas.microsoft.com/office/drawing/2014/main" id="{00000000-0008-0000-0600-000099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66" name="Shape 520">
                  <a:extLst>
                    <a:ext uri="{FF2B5EF4-FFF2-40B4-BE49-F238E27FC236}">
                      <a16:creationId xmlns:a16="http://schemas.microsoft.com/office/drawing/2014/main" id="{00000000-0008-0000-0600-00009A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IALE</a:t>
                  </a:r>
                  <a:r>
                    <a:rPr lang="en-US" sz="1100" b="0">
                      <a:solidFill>
                        <a:schemeClr val="dk1"/>
                      </a:solidFill>
                      <a:latin typeface="Calibri"/>
                      <a:ea typeface="Calibri"/>
                      <a:cs typeface="Calibri"/>
                      <a:sym typeface="Calibri"/>
                    </a:rPr>
                    <a:t>=</a:t>
                  </a:r>
                  <a:endParaRPr sz="1400"/>
                </a:p>
              </xdr:txBody>
            </xdr:sp>
            <xdr:sp macro="" textlink="">
              <xdr:nvSpPr>
                <xdr:cNvPr id="667" name="Shape 521">
                  <a:extLst>
                    <a:ext uri="{FF2B5EF4-FFF2-40B4-BE49-F238E27FC236}">
                      <a16:creationId xmlns:a16="http://schemas.microsoft.com/office/drawing/2014/main" id="{00000000-0008-0000-0600-00009B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_______Infraestructura de alcantarillado entregada________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Infraestructura de alcantarillado  planeada</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104</xdr:row>
      <xdr:rowOff>247650</xdr:rowOff>
    </xdr:from>
    <xdr:ext cx="3581400" cy="485775"/>
    <xdr:grpSp>
      <xdr:nvGrpSpPr>
        <xdr:cNvPr id="668" name="Shape 2">
          <a:extLst>
            <a:ext uri="{FF2B5EF4-FFF2-40B4-BE49-F238E27FC236}">
              <a16:creationId xmlns:a16="http://schemas.microsoft.com/office/drawing/2014/main" id="{00000000-0008-0000-0600-00009C020000}"/>
            </a:ext>
          </a:extLst>
        </xdr:cNvPr>
        <xdr:cNvGrpSpPr/>
      </xdr:nvGrpSpPr>
      <xdr:grpSpPr>
        <a:xfrm>
          <a:off x="3048000" y="93287850"/>
          <a:ext cx="3581400" cy="485775"/>
          <a:chOff x="3555300" y="3537113"/>
          <a:chExt cx="3581400" cy="485775"/>
        </a:xfrm>
      </xdr:grpSpPr>
      <xdr:grpSp>
        <xdr:nvGrpSpPr>
          <xdr:cNvPr id="669" name="Shape 522">
            <a:extLst>
              <a:ext uri="{FF2B5EF4-FFF2-40B4-BE49-F238E27FC236}">
                <a16:creationId xmlns:a16="http://schemas.microsoft.com/office/drawing/2014/main" id="{00000000-0008-0000-0600-00009D020000}"/>
              </a:ext>
            </a:extLst>
          </xdr:cNvPr>
          <xdr:cNvGrpSpPr/>
        </xdr:nvGrpSpPr>
        <xdr:grpSpPr>
          <a:xfrm>
            <a:off x="3555300" y="3537113"/>
            <a:ext cx="3581400" cy="485775"/>
            <a:chOff x="3555300" y="3537113"/>
            <a:chExt cx="3581400" cy="485775"/>
          </a:xfrm>
        </xdr:grpSpPr>
        <xdr:sp macro="" textlink="">
          <xdr:nvSpPr>
            <xdr:cNvPr id="670" name="Shape 4">
              <a:extLst>
                <a:ext uri="{FF2B5EF4-FFF2-40B4-BE49-F238E27FC236}">
                  <a16:creationId xmlns:a16="http://schemas.microsoft.com/office/drawing/2014/main" id="{00000000-0008-0000-0600-00009E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71" name="Shape 523">
              <a:extLst>
                <a:ext uri="{FF2B5EF4-FFF2-40B4-BE49-F238E27FC236}">
                  <a16:creationId xmlns:a16="http://schemas.microsoft.com/office/drawing/2014/main" id="{00000000-0008-0000-0600-00009F020000}"/>
                </a:ext>
              </a:extLst>
            </xdr:cNvPr>
            <xdr:cNvGrpSpPr/>
          </xdr:nvGrpSpPr>
          <xdr:grpSpPr>
            <a:xfrm>
              <a:off x="3555300" y="3537113"/>
              <a:ext cx="3581400" cy="485775"/>
              <a:chOff x="3555300" y="3537113"/>
              <a:chExt cx="3581400" cy="485775"/>
            </a:xfrm>
          </xdr:grpSpPr>
          <xdr:sp macro="" textlink="">
            <xdr:nvSpPr>
              <xdr:cNvPr id="672" name="Shape 524">
                <a:extLst>
                  <a:ext uri="{FF2B5EF4-FFF2-40B4-BE49-F238E27FC236}">
                    <a16:creationId xmlns:a16="http://schemas.microsoft.com/office/drawing/2014/main" id="{00000000-0008-0000-0600-0000A0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73" name="Shape 525">
                <a:extLst>
                  <a:ext uri="{FF2B5EF4-FFF2-40B4-BE49-F238E27FC236}">
                    <a16:creationId xmlns:a16="http://schemas.microsoft.com/office/drawing/2014/main" id="{00000000-0008-0000-0600-0000A1020000}"/>
                  </a:ext>
                </a:extLst>
              </xdr:cNvPr>
              <xdr:cNvGrpSpPr/>
            </xdr:nvGrpSpPr>
            <xdr:grpSpPr>
              <a:xfrm>
                <a:off x="3555300" y="3537113"/>
                <a:ext cx="3581400" cy="485775"/>
                <a:chOff x="17494139" y="25025075"/>
                <a:chExt cx="2301906" cy="493642"/>
              </a:xfrm>
            </xdr:grpSpPr>
            <xdr:sp macro="" textlink="">
              <xdr:nvSpPr>
                <xdr:cNvPr id="674" name="Shape 526">
                  <a:extLst>
                    <a:ext uri="{FF2B5EF4-FFF2-40B4-BE49-F238E27FC236}">
                      <a16:creationId xmlns:a16="http://schemas.microsoft.com/office/drawing/2014/main" id="{00000000-0008-0000-0600-0000A2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75" name="Shape 527">
                  <a:extLst>
                    <a:ext uri="{FF2B5EF4-FFF2-40B4-BE49-F238E27FC236}">
                      <a16:creationId xmlns:a16="http://schemas.microsoft.com/office/drawing/2014/main" id="{00000000-0008-0000-0600-0000A3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SVC</a:t>
                  </a:r>
                  <a:r>
                    <a:rPr lang="en-US" sz="1100" b="0">
                      <a:solidFill>
                        <a:schemeClr val="dk1"/>
                      </a:solidFill>
                      <a:latin typeface="Calibri"/>
                      <a:ea typeface="Calibri"/>
                      <a:cs typeface="Calibri"/>
                      <a:sym typeface="Calibri"/>
                    </a:rPr>
                    <a:t>=</a:t>
                  </a:r>
                  <a:endParaRPr sz="1400"/>
                </a:p>
              </xdr:txBody>
            </xdr:sp>
            <xdr:sp macro="" textlink="">
              <xdr:nvSpPr>
                <xdr:cNvPr id="676" name="Shape 528">
                  <a:extLst>
                    <a:ext uri="{FF2B5EF4-FFF2-40B4-BE49-F238E27FC236}">
                      <a16:creationId xmlns:a16="http://schemas.microsoft.com/office/drawing/2014/main" id="{00000000-0008-0000-0600-0000A4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_______Soluciones de vivienda contratadas_____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Soluciones de vivienda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105</xdr:row>
      <xdr:rowOff>200025</xdr:rowOff>
    </xdr:from>
    <xdr:ext cx="3581400" cy="485775"/>
    <xdr:grpSp>
      <xdr:nvGrpSpPr>
        <xdr:cNvPr id="677" name="Shape 2">
          <a:extLst>
            <a:ext uri="{FF2B5EF4-FFF2-40B4-BE49-F238E27FC236}">
              <a16:creationId xmlns:a16="http://schemas.microsoft.com/office/drawing/2014/main" id="{00000000-0008-0000-0600-0000A5020000}"/>
            </a:ext>
          </a:extLst>
        </xdr:cNvPr>
        <xdr:cNvGrpSpPr/>
      </xdr:nvGrpSpPr>
      <xdr:grpSpPr>
        <a:xfrm>
          <a:off x="3048000" y="94164150"/>
          <a:ext cx="3581400" cy="485775"/>
          <a:chOff x="3555300" y="3537113"/>
          <a:chExt cx="3581400" cy="485775"/>
        </a:xfrm>
      </xdr:grpSpPr>
      <xdr:grpSp>
        <xdr:nvGrpSpPr>
          <xdr:cNvPr id="678" name="Shape 529">
            <a:extLst>
              <a:ext uri="{FF2B5EF4-FFF2-40B4-BE49-F238E27FC236}">
                <a16:creationId xmlns:a16="http://schemas.microsoft.com/office/drawing/2014/main" id="{00000000-0008-0000-0600-0000A6020000}"/>
              </a:ext>
            </a:extLst>
          </xdr:cNvPr>
          <xdr:cNvGrpSpPr/>
        </xdr:nvGrpSpPr>
        <xdr:grpSpPr>
          <a:xfrm>
            <a:off x="3555300" y="3537113"/>
            <a:ext cx="3581400" cy="485775"/>
            <a:chOff x="3555300" y="3537113"/>
            <a:chExt cx="3581400" cy="485775"/>
          </a:xfrm>
        </xdr:grpSpPr>
        <xdr:sp macro="" textlink="">
          <xdr:nvSpPr>
            <xdr:cNvPr id="679" name="Shape 4">
              <a:extLst>
                <a:ext uri="{FF2B5EF4-FFF2-40B4-BE49-F238E27FC236}">
                  <a16:creationId xmlns:a16="http://schemas.microsoft.com/office/drawing/2014/main" id="{00000000-0008-0000-0600-0000A7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80" name="Shape 530">
              <a:extLst>
                <a:ext uri="{FF2B5EF4-FFF2-40B4-BE49-F238E27FC236}">
                  <a16:creationId xmlns:a16="http://schemas.microsoft.com/office/drawing/2014/main" id="{00000000-0008-0000-0600-0000A8020000}"/>
                </a:ext>
              </a:extLst>
            </xdr:cNvPr>
            <xdr:cNvGrpSpPr/>
          </xdr:nvGrpSpPr>
          <xdr:grpSpPr>
            <a:xfrm>
              <a:off x="3555300" y="3537113"/>
              <a:ext cx="3581400" cy="485775"/>
              <a:chOff x="3555300" y="3537113"/>
              <a:chExt cx="3581400" cy="485775"/>
            </a:xfrm>
          </xdr:grpSpPr>
          <xdr:sp macro="" textlink="">
            <xdr:nvSpPr>
              <xdr:cNvPr id="681" name="Shape 531">
                <a:extLst>
                  <a:ext uri="{FF2B5EF4-FFF2-40B4-BE49-F238E27FC236}">
                    <a16:creationId xmlns:a16="http://schemas.microsoft.com/office/drawing/2014/main" id="{00000000-0008-0000-0600-0000A9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82" name="Shape 532">
                <a:extLst>
                  <a:ext uri="{FF2B5EF4-FFF2-40B4-BE49-F238E27FC236}">
                    <a16:creationId xmlns:a16="http://schemas.microsoft.com/office/drawing/2014/main" id="{00000000-0008-0000-0600-0000AA020000}"/>
                  </a:ext>
                </a:extLst>
              </xdr:cNvPr>
              <xdr:cNvGrpSpPr/>
            </xdr:nvGrpSpPr>
            <xdr:grpSpPr>
              <a:xfrm>
                <a:off x="3555300" y="3537113"/>
                <a:ext cx="3581400" cy="485775"/>
                <a:chOff x="17494139" y="25025075"/>
                <a:chExt cx="2301906" cy="493642"/>
              </a:xfrm>
            </xdr:grpSpPr>
            <xdr:sp macro="" textlink="">
              <xdr:nvSpPr>
                <xdr:cNvPr id="683" name="Shape 533">
                  <a:extLst>
                    <a:ext uri="{FF2B5EF4-FFF2-40B4-BE49-F238E27FC236}">
                      <a16:creationId xmlns:a16="http://schemas.microsoft.com/office/drawing/2014/main" id="{00000000-0008-0000-0600-0000AB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84" name="Shape 534">
                  <a:extLst>
                    <a:ext uri="{FF2B5EF4-FFF2-40B4-BE49-F238E27FC236}">
                      <a16:creationId xmlns:a16="http://schemas.microsoft.com/office/drawing/2014/main" id="{00000000-0008-0000-0600-0000AC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SVT</a:t>
                  </a:r>
                  <a:r>
                    <a:rPr lang="en-US" sz="1100" b="0">
                      <a:solidFill>
                        <a:schemeClr val="dk1"/>
                      </a:solidFill>
                      <a:latin typeface="Calibri"/>
                      <a:ea typeface="Calibri"/>
                      <a:cs typeface="Calibri"/>
                      <a:sym typeface="Calibri"/>
                    </a:rPr>
                    <a:t>=</a:t>
                  </a:r>
                  <a:endParaRPr sz="1400"/>
                </a:p>
              </xdr:txBody>
            </xdr:sp>
            <xdr:sp macro="" textlink="">
              <xdr:nvSpPr>
                <xdr:cNvPr id="685" name="Shape 535">
                  <a:extLst>
                    <a:ext uri="{FF2B5EF4-FFF2-40B4-BE49-F238E27FC236}">
                      <a16:creationId xmlns:a16="http://schemas.microsoft.com/office/drawing/2014/main" id="{00000000-0008-0000-0600-0000AD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_______Soluciones de vivienda terminadas_____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Soluciones de vivienda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106</xdr:row>
      <xdr:rowOff>200025</xdr:rowOff>
    </xdr:from>
    <xdr:ext cx="3581400" cy="485775"/>
    <xdr:grpSp>
      <xdr:nvGrpSpPr>
        <xdr:cNvPr id="686" name="Shape 2">
          <a:extLst>
            <a:ext uri="{FF2B5EF4-FFF2-40B4-BE49-F238E27FC236}">
              <a16:creationId xmlns:a16="http://schemas.microsoft.com/office/drawing/2014/main" id="{00000000-0008-0000-0600-0000AE020000}"/>
            </a:ext>
          </a:extLst>
        </xdr:cNvPr>
        <xdr:cNvGrpSpPr/>
      </xdr:nvGrpSpPr>
      <xdr:grpSpPr>
        <a:xfrm>
          <a:off x="3048000" y="95088075"/>
          <a:ext cx="3581400" cy="485775"/>
          <a:chOff x="3555300" y="3537113"/>
          <a:chExt cx="3581400" cy="485775"/>
        </a:xfrm>
      </xdr:grpSpPr>
      <xdr:grpSp>
        <xdr:nvGrpSpPr>
          <xdr:cNvPr id="687" name="Shape 536">
            <a:extLst>
              <a:ext uri="{FF2B5EF4-FFF2-40B4-BE49-F238E27FC236}">
                <a16:creationId xmlns:a16="http://schemas.microsoft.com/office/drawing/2014/main" id="{00000000-0008-0000-0600-0000AF020000}"/>
              </a:ext>
            </a:extLst>
          </xdr:cNvPr>
          <xdr:cNvGrpSpPr/>
        </xdr:nvGrpSpPr>
        <xdr:grpSpPr>
          <a:xfrm>
            <a:off x="3555300" y="3537113"/>
            <a:ext cx="3581400" cy="485775"/>
            <a:chOff x="3555300" y="3537113"/>
            <a:chExt cx="3581400" cy="485775"/>
          </a:xfrm>
        </xdr:grpSpPr>
        <xdr:sp macro="" textlink="">
          <xdr:nvSpPr>
            <xdr:cNvPr id="688" name="Shape 4">
              <a:extLst>
                <a:ext uri="{FF2B5EF4-FFF2-40B4-BE49-F238E27FC236}">
                  <a16:creationId xmlns:a16="http://schemas.microsoft.com/office/drawing/2014/main" id="{00000000-0008-0000-0600-0000B0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89" name="Shape 537">
              <a:extLst>
                <a:ext uri="{FF2B5EF4-FFF2-40B4-BE49-F238E27FC236}">
                  <a16:creationId xmlns:a16="http://schemas.microsoft.com/office/drawing/2014/main" id="{00000000-0008-0000-0600-0000B1020000}"/>
                </a:ext>
              </a:extLst>
            </xdr:cNvPr>
            <xdr:cNvGrpSpPr/>
          </xdr:nvGrpSpPr>
          <xdr:grpSpPr>
            <a:xfrm>
              <a:off x="3555300" y="3537113"/>
              <a:ext cx="3581400" cy="485775"/>
              <a:chOff x="3555300" y="3537113"/>
              <a:chExt cx="3581400" cy="485775"/>
            </a:xfrm>
          </xdr:grpSpPr>
          <xdr:sp macro="" textlink="">
            <xdr:nvSpPr>
              <xdr:cNvPr id="690" name="Shape 538">
                <a:extLst>
                  <a:ext uri="{FF2B5EF4-FFF2-40B4-BE49-F238E27FC236}">
                    <a16:creationId xmlns:a16="http://schemas.microsoft.com/office/drawing/2014/main" id="{00000000-0008-0000-0600-0000B2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691" name="Shape 539">
                <a:extLst>
                  <a:ext uri="{FF2B5EF4-FFF2-40B4-BE49-F238E27FC236}">
                    <a16:creationId xmlns:a16="http://schemas.microsoft.com/office/drawing/2014/main" id="{00000000-0008-0000-0600-0000B3020000}"/>
                  </a:ext>
                </a:extLst>
              </xdr:cNvPr>
              <xdr:cNvGrpSpPr/>
            </xdr:nvGrpSpPr>
            <xdr:grpSpPr>
              <a:xfrm>
                <a:off x="3555300" y="3537113"/>
                <a:ext cx="3581400" cy="485775"/>
                <a:chOff x="17494139" y="25025075"/>
                <a:chExt cx="2301906" cy="493642"/>
              </a:xfrm>
            </xdr:grpSpPr>
            <xdr:sp macro="" textlink="">
              <xdr:nvSpPr>
                <xdr:cNvPr id="692" name="Shape 540">
                  <a:extLst>
                    <a:ext uri="{FF2B5EF4-FFF2-40B4-BE49-F238E27FC236}">
                      <a16:creationId xmlns:a16="http://schemas.microsoft.com/office/drawing/2014/main" id="{00000000-0008-0000-0600-0000B4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693" name="Shape 541">
                  <a:extLst>
                    <a:ext uri="{FF2B5EF4-FFF2-40B4-BE49-F238E27FC236}">
                      <a16:creationId xmlns:a16="http://schemas.microsoft.com/office/drawing/2014/main" id="{00000000-0008-0000-0600-0000B5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SVE</a:t>
                  </a:r>
                  <a:r>
                    <a:rPr lang="en-US" sz="1100" b="0">
                      <a:solidFill>
                        <a:schemeClr val="dk1"/>
                      </a:solidFill>
                      <a:latin typeface="Calibri"/>
                      <a:ea typeface="Calibri"/>
                      <a:cs typeface="Calibri"/>
                      <a:sym typeface="Calibri"/>
                    </a:rPr>
                    <a:t>=</a:t>
                  </a:r>
                  <a:endParaRPr sz="1400"/>
                </a:p>
              </xdr:txBody>
            </xdr:sp>
            <xdr:sp macro="" textlink="">
              <xdr:nvSpPr>
                <xdr:cNvPr id="694" name="Shape 542">
                  <a:extLst>
                    <a:ext uri="{FF2B5EF4-FFF2-40B4-BE49-F238E27FC236}">
                      <a16:creationId xmlns:a16="http://schemas.microsoft.com/office/drawing/2014/main" id="{00000000-0008-0000-0600-0000B6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_______Soluciones de vivienda entregadas_____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Soluciones de vivienda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107</xdr:row>
      <xdr:rowOff>190500</xdr:rowOff>
    </xdr:from>
    <xdr:ext cx="3581400" cy="485775"/>
    <xdr:grpSp>
      <xdr:nvGrpSpPr>
        <xdr:cNvPr id="695" name="Shape 2">
          <a:extLst>
            <a:ext uri="{FF2B5EF4-FFF2-40B4-BE49-F238E27FC236}">
              <a16:creationId xmlns:a16="http://schemas.microsoft.com/office/drawing/2014/main" id="{00000000-0008-0000-0600-0000B7020000}"/>
            </a:ext>
          </a:extLst>
        </xdr:cNvPr>
        <xdr:cNvGrpSpPr/>
      </xdr:nvGrpSpPr>
      <xdr:grpSpPr>
        <a:xfrm>
          <a:off x="3048000" y="96002475"/>
          <a:ext cx="3581400" cy="485775"/>
          <a:chOff x="3555300" y="3537113"/>
          <a:chExt cx="3581400" cy="485775"/>
        </a:xfrm>
      </xdr:grpSpPr>
      <xdr:grpSp>
        <xdr:nvGrpSpPr>
          <xdr:cNvPr id="696" name="Shape 543">
            <a:extLst>
              <a:ext uri="{FF2B5EF4-FFF2-40B4-BE49-F238E27FC236}">
                <a16:creationId xmlns:a16="http://schemas.microsoft.com/office/drawing/2014/main" id="{00000000-0008-0000-0600-0000B8020000}"/>
              </a:ext>
            </a:extLst>
          </xdr:cNvPr>
          <xdr:cNvGrpSpPr/>
        </xdr:nvGrpSpPr>
        <xdr:grpSpPr>
          <a:xfrm>
            <a:off x="3555300" y="3537113"/>
            <a:ext cx="3581400" cy="485775"/>
            <a:chOff x="3555300" y="3537113"/>
            <a:chExt cx="3581400" cy="485775"/>
          </a:xfrm>
        </xdr:grpSpPr>
        <xdr:sp macro="" textlink="">
          <xdr:nvSpPr>
            <xdr:cNvPr id="697" name="Shape 4">
              <a:extLst>
                <a:ext uri="{FF2B5EF4-FFF2-40B4-BE49-F238E27FC236}">
                  <a16:creationId xmlns:a16="http://schemas.microsoft.com/office/drawing/2014/main" id="{00000000-0008-0000-0600-0000B9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98" name="Shape 544">
              <a:extLst>
                <a:ext uri="{FF2B5EF4-FFF2-40B4-BE49-F238E27FC236}">
                  <a16:creationId xmlns:a16="http://schemas.microsoft.com/office/drawing/2014/main" id="{00000000-0008-0000-0600-0000BA020000}"/>
                </a:ext>
              </a:extLst>
            </xdr:cNvPr>
            <xdr:cNvGrpSpPr/>
          </xdr:nvGrpSpPr>
          <xdr:grpSpPr>
            <a:xfrm>
              <a:off x="3555300" y="3537113"/>
              <a:ext cx="3581400" cy="485775"/>
              <a:chOff x="3555300" y="3537113"/>
              <a:chExt cx="3581400" cy="485775"/>
            </a:xfrm>
          </xdr:grpSpPr>
          <xdr:sp macro="" textlink="">
            <xdr:nvSpPr>
              <xdr:cNvPr id="699" name="Shape 545">
                <a:extLst>
                  <a:ext uri="{FF2B5EF4-FFF2-40B4-BE49-F238E27FC236}">
                    <a16:creationId xmlns:a16="http://schemas.microsoft.com/office/drawing/2014/main" id="{00000000-0008-0000-0600-0000BB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00" name="Shape 546">
                <a:extLst>
                  <a:ext uri="{FF2B5EF4-FFF2-40B4-BE49-F238E27FC236}">
                    <a16:creationId xmlns:a16="http://schemas.microsoft.com/office/drawing/2014/main" id="{00000000-0008-0000-0600-0000BC020000}"/>
                  </a:ext>
                </a:extLst>
              </xdr:cNvPr>
              <xdr:cNvGrpSpPr/>
            </xdr:nvGrpSpPr>
            <xdr:grpSpPr>
              <a:xfrm>
                <a:off x="3555300" y="3537113"/>
                <a:ext cx="3581400" cy="485775"/>
                <a:chOff x="17494139" y="25025075"/>
                <a:chExt cx="2301906" cy="493642"/>
              </a:xfrm>
            </xdr:grpSpPr>
            <xdr:sp macro="" textlink="">
              <xdr:nvSpPr>
                <xdr:cNvPr id="701" name="Shape 547">
                  <a:extLst>
                    <a:ext uri="{FF2B5EF4-FFF2-40B4-BE49-F238E27FC236}">
                      <a16:creationId xmlns:a16="http://schemas.microsoft.com/office/drawing/2014/main" id="{00000000-0008-0000-0600-0000BD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02" name="Shape 548">
                  <a:extLst>
                    <a:ext uri="{FF2B5EF4-FFF2-40B4-BE49-F238E27FC236}">
                      <a16:creationId xmlns:a16="http://schemas.microsoft.com/office/drawing/2014/main" id="{00000000-0008-0000-0600-0000BE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SCOC</a:t>
                  </a:r>
                  <a:r>
                    <a:rPr lang="en-US" sz="1100" b="0">
                      <a:solidFill>
                        <a:schemeClr val="dk1"/>
                      </a:solidFill>
                      <a:latin typeface="Calibri"/>
                      <a:ea typeface="Calibri"/>
                      <a:cs typeface="Calibri"/>
                      <a:sym typeface="Calibri"/>
                    </a:rPr>
                    <a:t>=</a:t>
                  </a:r>
                  <a:endParaRPr sz="1400"/>
                </a:p>
              </xdr:txBody>
            </xdr:sp>
            <xdr:sp macro="" textlink="">
              <xdr:nvSpPr>
                <xdr:cNvPr id="703" name="Shape 549">
                  <a:extLst>
                    <a:ext uri="{FF2B5EF4-FFF2-40B4-BE49-F238E27FC236}">
                      <a16:creationId xmlns:a16="http://schemas.microsoft.com/office/drawing/2014/main" id="{00000000-0008-0000-0600-0000BF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_______sitios criticos contratados_____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sitios criticos por contratar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108</xdr:row>
      <xdr:rowOff>219075</xdr:rowOff>
    </xdr:from>
    <xdr:ext cx="3581400" cy="485775"/>
    <xdr:grpSp>
      <xdr:nvGrpSpPr>
        <xdr:cNvPr id="704" name="Shape 2">
          <a:extLst>
            <a:ext uri="{FF2B5EF4-FFF2-40B4-BE49-F238E27FC236}">
              <a16:creationId xmlns:a16="http://schemas.microsoft.com/office/drawing/2014/main" id="{00000000-0008-0000-0600-0000C0020000}"/>
            </a:ext>
          </a:extLst>
        </xdr:cNvPr>
        <xdr:cNvGrpSpPr/>
      </xdr:nvGrpSpPr>
      <xdr:grpSpPr>
        <a:xfrm>
          <a:off x="3048000" y="96954975"/>
          <a:ext cx="3581400" cy="485775"/>
          <a:chOff x="3555300" y="3537113"/>
          <a:chExt cx="3581400" cy="485775"/>
        </a:xfrm>
      </xdr:grpSpPr>
      <xdr:grpSp>
        <xdr:nvGrpSpPr>
          <xdr:cNvPr id="705" name="Shape 550">
            <a:extLst>
              <a:ext uri="{FF2B5EF4-FFF2-40B4-BE49-F238E27FC236}">
                <a16:creationId xmlns:a16="http://schemas.microsoft.com/office/drawing/2014/main" id="{00000000-0008-0000-0600-0000C1020000}"/>
              </a:ext>
            </a:extLst>
          </xdr:cNvPr>
          <xdr:cNvGrpSpPr/>
        </xdr:nvGrpSpPr>
        <xdr:grpSpPr>
          <a:xfrm>
            <a:off x="3555300" y="3537113"/>
            <a:ext cx="3581400" cy="485775"/>
            <a:chOff x="3555300" y="3537113"/>
            <a:chExt cx="3581400" cy="485775"/>
          </a:xfrm>
        </xdr:grpSpPr>
        <xdr:sp macro="" textlink="">
          <xdr:nvSpPr>
            <xdr:cNvPr id="706" name="Shape 4">
              <a:extLst>
                <a:ext uri="{FF2B5EF4-FFF2-40B4-BE49-F238E27FC236}">
                  <a16:creationId xmlns:a16="http://schemas.microsoft.com/office/drawing/2014/main" id="{00000000-0008-0000-0600-0000C2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07" name="Shape 551">
              <a:extLst>
                <a:ext uri="{FF2B5EF4-FFF2-40B4-BE49-F238E27FC236}">
                  <a16:creationId xmlns:a16="http://schemas.microsoft.com/office/drawing/2014/main" id="{00000000-0008-0000-0600-0000C3020000}"/>
                </a:ext>
              </a:extLst>
            </xdr:cNvPr>
            <xdr:cNvGrpSpPr/>
          </xdr:nvGrpSpPr>
          <xdr:grpSpPr>
            <a:xfrm>
              <a:off x="3555300" y="3537113"/>
              <a:ext cx="3581400" cy="485775"/>
              <a:chOff x="3555300" y="3537113"/>
              <a:chExt cx="3581400" cy="485775"/>
            </a:xfrm>
          </xdr:grpSpPr>
          <xdr:sp macro="" textlink="">
            <xdr:nvSpPr>
              <xdr:cNvPr id="708" name="Shape 552">
                <a:extLst>
                  <a:ext uri="{FF2B5EF4-FFF2-40B4-BE49-F238E27FC236}">
                    <a16:creationId xmlns:a16="http://schemas.microsoft.com/office/drawing/2014/main" id="{00000000-0008-0000-0600-0000C4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09" name="Shape 553">
                <a:extLst>
                  <a:ext uri="{FF2B5EF4-FFF2-40B4-BE49-F238E27FC236}">
                    <a16:creationId xmlns:a16="http://schemas.microsoft.com/office/drawing/2014/main" id="{00000000-0008-0000-0600-0000C5020000}"/>
                  </a:ext>
                </a:extLst>
              </xdr:cNvPr>
              <xdr:cNvGrpSpPr/>
            </xdr:nvGrpSpPr>
            <xdr:grpSpPr>
              <a:xfrm>
                <a:off x="3555300" y="3537113"/>
                <a:ext cx="3581400" cy="485775"/>
                <a:chOff x="17494139" y="25025075"/>
                <a:chExt cx="2301906" cy="493642"/>
              </a:xfrm>
            </xdr:grpSpPr>
            <xdr:sp macro="" textlink="">
              <xdr:nvSpPr>
                <xdr:cNvPr id="710" name="Shape 554">
                  <a:extLst>
                    <a:ext uri="{FF2B5EF4-FFF2-40B4-BE49-F238E27FC236}">
                      <a16:creationId xmlns:a16="http://schemas.microsoft.com/office/drawing/2014/main" id="{00000000-0008-0000-0600-0000C6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11" name="Shape 555">
                  <a:extLst>
                    <a:ext uri="{FF2B5EF4-FFF2-40B4-BE49-F238E27FC236}">
                      <a16:creationId xmlns:a16="http://schemas.microsoft.com/office/drawing/2014/main" id="{00000000-0008-0000-0600-0000C7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SCOE</a:t>
                  </a:r>
                  <a:r>
                    <a:rPr lang="en-US" sz="1100" b="0">
                      <a:solidFill>
                        <a:schemeClr val="dk1"/>
                      </a:solidFill>
                      <a:latin typeface="Calibri"/>
                      <a:ea typeface="Calibri"/>
                      <a:cs typeface="Calibri"/>
                      <a:sym typeface="Calibri"/>
                    </a:rPr>
                    <a:t>=</a:t>
                  </a:r>
                  <a:endParaRPr sz="1400"/>
                </a:p>
              </xdr:txBody>
            </xdr:sp>
            <xdr:sp macro="" textlink="">
              <xdr:nvSpPr>
                <xdr:cNvPr id="712" name="Shape 556">
                  <a:extLst>
                    <a:ext uri="{FF2B5EF4-FFF2-40B4-BE49-F238E27FC236}">
                      <a16:creationId xmlns:a16="http://schemas.microsoft.com/office/drawing/2014/main" id="{00000000-0008-0000-0600-0000C8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_Obras de sitios criticos entregados_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sitios criticos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109</xdr:row>
      <xdr:rowOff>200025</xdr:rowOff>
    </xdr:from>
    <xdr:ext cx="3581400" cy="485775"/>
    <xdr:grpSp>
      <xdr:nvGrpSpPr>
        <xdr:cNvPr id="713" name="Shape 2">
          <a:extLst>
            <a:ext uri="{FF2B5EF4-FFF2-40B4-BE49-F238E27FC236}">
              <a16:creationId xmlns:a16="http://schemas.microsoft.com/office/drawing/2014/main" id="{00000000-0008-0000-0600-0000C9020000}"/>
            </a:ext>
          </a:extLst>
        </xdr:cNvPr>
        <xdr:cNvGrpSpPr/>
      </xdr:nvGrpSpPr>
      <xdr:grpSpPr>
        <a:xfrm>
          <a:off x="3048000" y="97859850"/>
          <a:ext cx="3581400" cy="485775"/>
          <a:chOff x="3555300" y="3537113"/>
          <a:chExt cx="3581400" cy="485775"/>
        </a:xfrm>
      </xdr:grpSpPr>
      <xdr:grpSp>
        <xdr:nvGrpSpPr>
          <xdr:cNvPr id="714" name="Shape 557">
            <a:extLst>
              <a:ext uri="{FF2B5EF4-FFF2-40B4-BE49-F238E27FC236}">
                <a16:creationId xmlns:a16="http://schemas.microsoft.com/office/drawing/2014/main" id="{00000000-0008-0000-0600-0000CA020000}"/>
              </a:ext>
            </a:extLst>
          </xdr:cNvPr>
          <xdr:cNvGrpSpPr/>
        </xdr:nvGrpSpPr>
        <xdr:grpSpPr>
          <a:xfrm>
            <a:off x="3555300" y="3537113"/>
            <a:ext cx="3581400" cy="485775"/>
            <a:chOff x="3555300" y="3537113"/>
            <a:chExt cx="3581400" cy="485775"/>
          </a:xfrm>
        </xdr:grpSpPr>
        <xdr:sp macro="" textlink="">
          <xdr:nvSpPr>
            <xdr:cNvPr id="715" name="Shape 4">
              <a:extLst>
                <a:ext uri="{FF2B5EF4-FFF2-40B4-BE49-F238E27FC236}">
                  <a16:creationId xmlns:a16="http://schemas.microsoft.com/office/drawing/2014/main" id="{00000000-0008-0000-0600-0000CB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16" name="Shape 558">
              <a:extLst>
                <a:ext uri="{FF2B5EF4-FFF2-40B4-BE49-F238E27FC236}">
                  <a16:creationId xmlns:a16="http://schemas.microsoft.com/office/drawing/2014/main" id="{00000000-0008-0000-0600-0000CC020000}"/>
                </a:ext>
              </a:extLst>
            </xdr:cNvPr>
            <xdr:cNvGrpSpPr/>
          </xdr:nvGrpSpPr>
          <xdr:grpSpPr>
            <a:xfrm>
              <a:off x="3555300" y="3537113"/>
              <a:ext cx="3581400" cy="485775"/>
              <a:chOff x="3555300" y="3537113"/>
              <a:chExt cx="3581400" cy="485775"/>
            </a:xfrm>
          </xdr:grpSpPr>
          <xdr:sp macro="" textlink="">
            <xdr:nvSpPr>
              <xdr:cNvPr id="717" name="Shape 559">
                <a:extLst>
                  <a:ext uri="{FF2B5EF4-FFF2-40B4-BE49-F238E27FC236}">
                    <a16:creationId xmlns:a16="http://schemas.microsoft.com/office/drawing/2014/main" id="{00000000-0008-0000-0600-0000CD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18" name="Shape 560">
                <a:extLst>
                  <a:ext uri="{FF2B5EF4-FFF2-40B4-BE49-F238E27FC236}">
                    <a16:creationId xmlns:a16="http://schemas.microsoft.com/office/drawing/2014/main" id="{00000000-0008-0000-0600-0000CE020000}"/>
                  </a:ext>
                </a:extLst>
              </xdr:cNvPr>
              <xdr:cNvGrpSpPr/>
            </xdr:nvGrpSpPr>
            <xdr:grpSpPr>
              <a:xfrm>
                <a:off x="3555300" y="3537113"/>
                <a:ext cx="3581400" cy="485775"/>
                <a:chOff x="17494139" y="25025075"/>
                <a:chExt cx="2301906" cy="493642"/>
              </a:xfrm>
            </xdr:grpSpPr>
            <xdr:sp macro="" textlink="">
              <xdr:nvSpPr>
                <xdr:cNvPr id="719" name="Shape 561">
                  <a:extLst>
                    <a:ext uri="{FF2B5EF4-FFF2-40B4-BE49-F238E27FC236}">
                      <a16:creationId xmlns:a16="http://schemas.microsoft.com/office/drawing/2014/main" id="{00000000-0008-0000-0600-0000CF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20" name="Shape 562">
                  <a:extLst>
                    <a:ext uri="{FF2B5EF4-FFF2-40B4-BE49-F238E27FC236}">
                      <a16:creationId xmlns:a16="http://schemas.microsoft.com/office/drawing/2014/main" id="{00000000-0008-0000-0600-0000D0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SEDC</a:t>
                  </a:r>
                  <a:r>
                    <a:rPr lang="en-US" sz="1100" b="0">
                      <a:solidFill>
                        <a:schemeClr val="dk1"/>
                      </a:solidFill>
                      <a:latin typeface="Calibri"/>
                      <a:ea typeface="Calibri"/>
                      <a:cs typeface="Calibri"/>
                      <a:sym typeface="Calibri"/>
                    </a:rPr>
                    <a:t>=</a:t>
                  </a:r>
                  <a:endParaRPr sz="1400"/>
                </a:p>
              </xdr:txBody>
            </xdr:sp>
            <xdr:sp macro="" textlink="">
              <xdr:nvSpPr>
                <xdr:cNvPr id="721" name="Shape 563">
                  <a:extLst>
                    <a:ext uri="{FF2B5EF4-FFF2-40B4-BE49-F238E27FC236}">
                      <a16:creationId xmlns:a16="http://schemas.microsoft.com/office/drawing/2014/main" id="{00000000-0008-0000-0600-0000D1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_Diseños de Sedes educativas  contratados_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Diseños de Sedes educativas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110</xdr:row>
      <xdr:rowOff>247650</xdr:rowOff>
    </xdr:from>
    <xdr:ext cx="3581400" cy="485775"/>
    <xdr:grpSp>
      <xdr:nvGrpSpPr>
        <xdr:cNvPr id="722" name="Shape 2">
          <a:extLst>
            <a:ext uri="{FF2B5EF4-FFF2-40B4-BE49-F238E27FC236}">
              <a16:creationId xmlns:a16="http://schemas.microsoft.com/office/drawing/2014/main" id="{00000000-0008-0000-0600-0000D2020000}"/>
            </a:ext>
          </a:extLst>
        </xdr:cNvPr>
        <xdr:cNvGrpSpPr/>
      </xdr:nvGrpSpPr>
      <xdr:grpSpPr>
        <a:xfrm>
          <a:off x="3048000" y="98831400"/>
          <a:ext cx="3581400" cy="485775"/>
          <a:chOff x="3555300" y="3537113"/>
          <a:chExt cx="3581400" cy="485775"/>
        </a:xfrm>
      </xdr:grpSpPr>
      <xdr:grpSp>
        <xdr:nvGrpSpPr>
          <xdr:cNvPr id="723" name="Shape 564">
            <a:extLst>
              <a:ext uri="{FF2B5EF4-FFF2-40B4-BE49-F238E27FC236}">
                <a16:creationId xmlns:a16="http://schemas.microsoft.com/office/drawing/2014/main" id="{00000000-0008-0000-0600-0000D3020000}"/>
              </a:ext>
            </a:extLst>
          </xdr:cNvPr>
          <xdr:cNvGrpSpPr/>
        </xdr:nvGrpSpPr>
        <xdr:grpSpPr>
          <a:xfrm>
            <a:off x="3555300" y="3537113"/>
            <a:ext cx="3581400" cy="485775"/>
            <a:chOff x="3555300" y="3537113"/>
            <a:chExt cx="3581400" cy="485775"/>
          </a:xfrm>
        </xdr:grpSpPr>
        <xdr:sp macro="" textlink="">
          <xdr:nvSpPr>
            <xdr:cNvPr id="724" name="Shape 4">
              <a:extLst>
                <a:ext uri="{FF2B5EF4-FFF2-40B4-BE49-F238E27FC236}">
                  <a16:creationId xmlns:a16="http://schemas.microsoft.com/office/drawing/2014/main" id="{00000000-0008-0000-0600-0000D4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25" name="Shape 565">
              <a:extLst>
                <a:ext uri="{FF2B5EF4-FFF2-40B4-BE49-F238E27FC236}">
                  <a16:creationId xmlns:a16="http://schemas.microsoft.com/office/drawing/2014/main" id="{00000000-0008-0000-0600-0000D5020000}"/>
                </a:ext>
              </a:extLst>
            </xdr:cNvPr>
            <xdr:cNvGrpSpPr/>
          </xdr:nvGrpSpPr>
          <xdr:grpSpPr>
            <a:xfrm>
              <a:off x="3555300" y="3537113"/>
              <a:ext cx="3581400" cy="485775"/>
              <a:chOff x="3555300" y="3537113"/>
              <a:chExt cx="3581400" cy="485775"/>
            </a:xfrm>
          </xdr:grpSpPr>
          <xdr:sp macro="" textlink="">
            <xdr:nvSpPr>
              <xdr:cNvPr id="726" name="Shape 566">
                <a:extLst>
                  <a:ext uri="{FF2B5EF4-FFF2-40B4-BE49-F238E27FC236}">
                    <a16:creationId xmlns:a16="http://schemas.microsoft.com/office/drawing/2014/main" id="{00000000-0008-0000-0600-0000D6020000}"/>
                  </a:ext>
                </a:extLst>
              </xdr:cNvPr>
              <xdr:cNvSpPr/>
            </xdr:nvSpPr>
            <xdr:spPr>
              <a:xfrm>
                <a:off x="3555300" y="3537113"/>
                <a:ext cx="3581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27" name="Shape 567">
                <a:extLst>
                  <a:ext uri="{FF2B5EF4-FFF2-40B4-BE49-F238E27FC236}">
                    <a16:creationId xmlns:a16="http://schemas.microsoft.com/office/drawing/2014/main" id="{00000000-0008-0000-0600-0000D7020000}"/>
                  </a:ext>
                </a:extLst>
              </xdr:cNvPr>
              <xdr:cNvGrpSpPr/>
            </xdr:nvGrpSpPr>
            <xdr:grpSpPr>
              <a:xfrm>
                <a:off x="3555300" y="3537113"/>
                <a:ext cx="3581400" cy="485775"/>
                <a:chOff x="17494139" y="25025075"/>
                <a:chExt cx="2301906" cy="493642"/>
              </a:xfrm>
            </xdr:grpSpPr>
            <xdr:sp macro="" textlink="">
              <xdr:nvSpPr>
                <xdr:cNvPr id="728" name="Shape 568">
                  <a:extLst>
                    <a:ext uri="{FF2B5EF4-FFF2-40B4-BE49-F238E27FC236}">
                      <a16:creationId xmlns:a16="http://schemas.microsoft.com/office/drawing/2014/main" id="{00000000-0008-0000-0600-0000D8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29" name="Shape 569">
                  <a:extLst>
                    <a:ext uri="{FF2B5EF4-FFF2-40B4-BE49-F238E27FC236}">
                      <a16:creationId xmlns:a16="http://schemas.microsoft.com/office/drawing/2014/main" id="{00000000-0008-0000-0600-0000D9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SEOC</a:t>
                  </a:r>
                  <a:r>
                    <a:rPr lang="en-US" sz="1100" b="0">
                      <a:solidFill>
                        <a:schemeClr val="dk1"/>
                      </a:solidFill>
                      <a:latin typeface="Calibri"/>
                      <a:ea typeface="Calibri"/>
                      <a:cs typeface="Calibri"/>
                      <a:sym typeface="Calibri"/>
                    </a:rPr>
                    <a:t>=</a:t>
                  </a:r>
                  <a:endParaRPr sz="1400"/>
                </a:p>
              </xdr:txBody>
            </xdr:sp>
            <xdr:sp macro="" textlink="">
              <xdr:nvSpPr>
                <xdr:cNvPr id="730" name="Shape 570">
                  <a:extLst>
                    <a:ext uri="{FF2B5EF4-FFF2-40B4-BE49-F238E27FC236}">
                      <a16:creationId xmlns:a16="http://schemas.microsoft.com/office/drawing/2014/main" id="{00000000-0008-0000-0600-0000DA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_Obras de Sedes educativas  contratados_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obras de Sedes educativas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3114675</xdr:colOff>
      <xdr:row>111</xdr:row>
      <xdr:rowOff>276225</xdr:rowOff>
    </xdr:from>
    <xdr:ext cx="2819400" cy="485775"/>
    <xdr:grpSp>
      <xdr:nvGrpSpPr>
        <xdr:cNvPr id="731" name="Shape 2">
          <a:extLst>
            <a:ext uri="{FF2B5EF4-FFF2-40B4-BE49-F238E27FC236}">
              <a16:creationId xmlns:a16="http://schemas.microsoft.com/office/drawing/2014/main" id="{00000000-0008-0000-0600-0000DB020000}"/>
            </a:ext>
          </a:extLst>
        </xdr:cNvPr>
        <xdr:cNvGrpSpPr/>
      </xdr:nvGrpSpPr>
      <xdr:grpSpPr>
        <a:xfrm>
          <a:off x="3429000" y="99783900"/>
          <a:ext cx="2819400" cy="485775"/>
          <a:chOff x="3936300" y="3537113"/>
          <a:chExt cx="2819400" cy="485775"/>
        </a:xfrm>
      </xdr:grpSpPr>
      <xdr:grpSp>
        <xdr:nvGrpSpPr>
          <xdr:cNvPr id="732" name="Shape 571">
            <a:extLst>
              <a:ext uri="{FF2B5EF4-FFF2-40B4-BE49-F238E27FC236}">
                <a16:creationId xmlns:a16="http://schemas.microsoft.com/office/drawing/2014/main" id="{00000000-0008-0000-0600-0000DC020000}"/>
              </a:ext>
            </a:extLst>
          </xdr:cNvPr>
          <xdr:cNvGrpSpPr/>
        </xdr:nvGrpSpPr>
        <xdr:grpSpPr>
          <a:xfrm>
            <a:off x="3936300" y="3537113"/>
            <a:ext cx="2819400" cy="485775"/>
            <a:chOff x="3936300" y="3537113"/>
            <a:chExt cx="2819400" cy="485775"/>
          </a:xfrm>
        </xdr:grpSpPr>
        <xdr:sp macro="" textlink="">
          <xdr:nvSpPr>
            <xdr:cNvPr id="733" name="Shape 4">
              <a:extLst>
                <a:ext uri="{FF2B5EF4-FFF2-40B4-BE49-F238E27FC236}">
                  <a16:creationId xmlns:a16="http://schemas.microsoft.com/office/drawing/2014/main" id="{00000000-0008-0000-0600-0000DD020000}"/>
                </a:ext>
              </a:extLst>
            </xdr:cNvPr>
            <xdr:cNvSpPr/>
          </xdr:nvSpPr>
          <xdr:spPr>
            <a:xfrm>
              <a:off x="3936300" y="3537113"/>
              <a:ext cx="2819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34" name="Shape 572">
              <a:extLst>
                <a:ext uri="{FF2B5EF4-FFF2-40B4-BE49-F238E27FC236}">
                  <a16:creationId xmlns:a16="http://schemas.microsoft.com/office/drawing/2014/main" id="{00000000-0008-0000-0600-0000DE020000}"/>
                </a:ext>
              </a:extLst>
            </xdr:cNvPr>
            <xdr:cNvGrpSpPr/>
          </xdr:nvGrpSpPr>
          <xdr:grpSpPr>
            <a:xfrm>
              <a:off x="3936300" y="3537113"/>
              <a:ext cx="2819400" cy="485775"/>
              <a:chOff x="3936300" y="3537113"/>
              <a:chExt cx="2819400" cy="485775"/>
            </a:xfrm>
          </xdr:grpSpPr>
          <xdr:sp macro="" textlink="">
            <xdr:nvSpPr>
              <xdr:cNvPr id="735" name="Shape 573">
                <a:extLst>
                  <a:ext uri="{FF2B5EF4-FFF2-40B4-BE49-F238E27FC236}">
                    <a16:creationId xmlns:a16="http://schemas.microsoft.com/office/drawing/2014/main" id="{00000000-0008-0000-0600-0000DF020000}"/>
                  </a:ext>
                </a:extLst>
              </xdr:cNvPr>
              <xdr:cNvSpPr/>
            </xdr:nvSpPr>
            <xdr:spPr>
              <a:xfrm>
                <a:off x="3936300" y="3537113"/>
                <a:ext cx="2819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36" name="Shape 574">
                <a:extLst>
                  <a:ext uri="{FF2B5EF4-FFF2-40B4-BE49-F238E27FC236}">
                    <a16:creationId xmlns:a16="http://schemas.microsoft.com/office/drawing/2014/main" id="{00000000-0008-0000-0600-0000E0020000}"/>
                  </a:ext>
                </a:extLst>
              </xdr:cNvPr>
              <xdr:cNvGrpSpPr/>
            </xdr:nvGrpSpPr>
            <xdr:grpSpPr>
              <a:xfrm>
                <a:off x="3936300" y="3537113"/>
                <a:ext cx="2819400" cy="485775"/>
                <a:chOff x="17494139" y="25025075"/>
                <a:chExt cx="2301906" cy="493642"/>
              </a:xfrm>
            </xdr:grpSpPr>
            <xdr:sp macro="" textlink="">
              <xdr:nvSpPr>
                <xdr:cNvPr id="737" name="Shape 575">
                  <a:extLst>
                    <a:ext uri="{FF2B5EF4-FFF2-40B4-BE49-F238E27FC236}">
                      <a16:creationId xmlns:a16="http://schemas.microsoft.com/office/drawing/2014/main" id="{00000000-0008-0000-0600-0000E1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38" name="Shape 576">
                  <a:extLst>
                    <a:ext uri="{FF2B5EF4-FFF2-40B4-BE49-F238E27FC236}">
                      <a16:creationId xmlns:a16="http://schemas.microsoft.com/office/drawing/2014/main" id="{00000000-0008-0000-0600-0000E2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SET</a:t>
                  </a:r>
                  <a:r>
                    <a:rPr lang="en-US" sz="1100" b="0">
                      <a:solidFill>
                        <a:schemeClr val="dk1"/>
                      </a:solidFill>
                      <a:latin typeface="Calibri"/>
                      <a:ea typeface="Calibri"/>
                      <a:cs typeface="Calibri"/>
                      <a:sym typeface="Calibri"/>
                    </a:rPr>
                    <a:t>=</a:t>
                  </a:r>
                  <a:endParaRPr sz="1400"/>
                </a:p>
              </xdr:txBody>
            </xdr:sp>
            <xdr:sp macro="" textlink="">
              <xdr:nvSpPr>
                <xdr:cNvPr id="739" name="Shape 577">
                  <a:extLst>
                    <a:ext uri="{FF2B5EF4-FFF2-40B4-BE49-F238E27FC236}">
                      <a16:creationId xmlns:a16="http://schemas.microsoft.com/office/drawing/2014/main" id="{00000000-0008-0000-0600-0000E3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_Sedes educativas  terminadas_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Sedes educativas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3114675</xdr:colOff>
      <xdr:row>112</xdr:row>
      <xdr:rowOff>257175</xdr:rowOff>
    </xdr:from>
    <xdr:ext cx="2819400" cy="485775"/>
    <xdr:grpSp>
      <xdr:nvGrpSpPr>
        <xdr:cNvPr id="740" name="Shape 2">
          <a:extLst>
            <a:ext uri="{FF2B5EF4-FFF2-40B4-BE49-F238E27FC236}">
              <a16:creationId xmlns:a16="http://schemas.microsoft.com/office/drawing/2014/main" id="{00000000-0008-0000-0600-0000E4020000}"/>
            </a:ext>
          </a:extLst>
        </xdr:cNvPr>
        <xdr:cNvGrpSpPr/>
      </xdr:nvGrpSpPr>
      <xdr:grpSpPr>
        <a:xfrm>
          <a:off x="3429000" y="100688775"/>
          <a:ext cx="2819400" cy="485775"/>
          <a:chOff x="3936300" y="3537113"/>
          <a:chExt cx="2819400" cy="485775"/>
        </a:xfrm>
      </xdr:grpSpPr>
      <xdr:grpSp>
        <xdr:nvGrpSpPr>
          <xdr:cNvPr id="741" name="Shape 578">
            <a:extLst>
              <a:ext uri="{FF2B5EF4-FFF2-40B4-BE49-F238E27FC236}">
                <a16:creationId xmlns:a16="http://schemas.microsoft.com/office/drawing/2014/main" id="{00000000-0008-0000-0600-0000E5020000}"/>
              </a:ext>
            </a:extLst>
          </xdr:cNvPr>
          <xdr:cNvGrpSpPr/>
        </xdr:nvGrpSpPr>
        <xdr:grpSpPr>
          <a:xfrm>
            <a:off x="3936300" y="3537113"/>
            <a:ext cx="2819400" cy="485775"/>
            <a:chOff x="3936300" y="3537113"/>
            <a:chExt cx="2819400" cy="485775"/>
          </a:xfrm>
        </xdr:grpSpPr>
        <xdr:sp macro="" textlink="">
          <xdr:nvSpPr>
            <xdr:cNvPr id="742" name="Shape 4">
              <a:extLst>
                <a:ext uri="{FF2B5EF4-FFF2-40B4-BE49-F238E27FC236}">
                  <a16:creationId xmlns:a16="http://schemas.microsoft.com/office/drawing/2014/main" id="{00000000-0008-0000-0600-0000E6020000}"/>
                </a:ext>
              </a:extLst>
            </xdr:cNvPr>
            <xdr:cNvSpPr/>
          </xdr:nvSpPr>
          <xdr:spPr>
            <a:xfrm>
              <a:off x="3936300" y="3537113"/>
              <a:ext cx="2819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43" name="Shape 579">
              <a:extLst>
                <a:ext uri="{FF2B5EF4-FFF2-40B4-BE49-F238E27FC236}">
                  <a16:creationId xmlns:a16="http://schemas.microsoft.com/office/drawing/2014/main" id="{00000000-0008-0000-0600-0000E7020000}"/>
                </a:ext>
              </a:extLst>
            </xdr:cNvPr>
            <xdr:cNvGrpSpPr/>
          </xdr:nvGrpSpPr>
          <xdr:grpSpPr>
            <a:xfrm>
              <a:off x="3936300" y="3537113"/>
              <a:ext cx="2819400" cy="485775"/>
              <a:chOff x="3936300" y="3537113"/>
              <a:chExt cx="2819400" cy="485775"/>
            </a:xfrm>
          </xdr:grpSpPr>
          <xdr:sp macro="" textlink="">
            <xdr:nvSpPr>
              <xdr:cNvPr id="744" name="Shape 580">
                <a:extLst>
                  <a:ext uri="{FF2B5EF4-FFF2-40B4-BE49-F238E27FC236}">
                    <a16:creationId xmlns:a16="http://schemas.microsoft.com/office/drawing/2014/main" id="{00000000-0008-0000-0600-0000E8020000}"/>
                  </a:ext>
                </a:extLst>
              </xdr:cNvPr>
              <xdr:cNvSpPr/>
            </xdr:nvSpPr>
            <xdr:spPr>
              <a:xfrm>
                <a:off x="3936300" y="3537113"/>
                <a:ext cx="2819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45" name="Shape 581">
                <a:extLst>
                  <a:ext uri="{FF2B5EF4-FFF2-40B4-BE49-F238E27FC236}">
                    <a16:creationId xmlns:a16="http://schemas.microsoft.com/office/drawing/2014/main" id="{00000000-0008-0000-0600-0000E9020000}"/>
                  </a:ext>
                </a:extLst>
              </xdr:cNvPr>
              <xdr:cNvGrpSpPr/>
            </xdr:nvGrpSpPr>
            <xdr:grpSpPr>
              <a:xfrm>
                <a:off x="3936300" y="3537113"/>
                <a:ext cx="2819400" cy="485775"/>
                <a:chOff x="17494139" y="25025075"/>
                <a:chExt cx="2301906" cy="493642"/>
              </a:xfrm>
            </xdr:grpSpPr>
            <xdr:sp macro="" textlink="">
              <xdr:nvSpPr>
                <xdr:cNvPr id="746" name="Shape 582">
                  <a:extLst>
                    <a:ext uri="{FF2B5EF4-FFF2-40B4-BE49-F238E27FC236}">
                      <a16:creationId xmlns:a16="http://schemas.microsoft.com/office/drawing/2014/main" id="{00000000-0008-0000-0600-0000EA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47" name="Shape 583">
                  <a:extLst>
                    <a:ext uri="{FF2B5EF4-FFF2-40B4-BE49-F238E27FC236}">
                      <a16:creationId xmlns:a16="http://schemas.microsoft.com/office/drawing/2014/main" id="{00000000-0008-0000-0600-0000EB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SEE</a:t>
                  </a:r>
                  <a:r>
                    <a:rPr lang="en-US" sz="1100" b="0">
                      <a:solidFill>
                        <a:schemeClr val="dk1"/>
                      </a:solidFill>
                      <a:latin typeface="Calibri"/>
                      <a:ea typeface="Calibri"/>
                      <a:cs typeface="Calibri"/>
                      <a:sym typeface="Calibri"/>
                    </a:rPr>
                    <a:t>=</a:t>
                  </a:r>
                  <a:endParaRPr sz="1400"/>
                </a:p>
              </xdr:txBody>
            </xdr:sp>
            <xdr:sp macro="" textlink="">
              <xdr:nvSpPr>
                <xdr:cNvPr id="748" name="Shape 584">
                  <a:extLst>
                    <a:ext uri="{FF2B5EF4-FFF2-40B4-BE49-F238E27FC236}">
                      <a16:creationId xmlns:a16="http://schemas.microsoft.com/office/drawing/2014/main" id="{00000000-0008-0000-0600-0000EC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_Sedes educativas  entregadas_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Sedes educativas entregadas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1809750</xdr:colOff>
      <xdr:row>113</xdr:row>
      <xdr:rowOff>238125</xdr:rowOff>
    </xdr:from>
    <xdr:ext cx="5419725" cy="485775"/>
    <xdr:grpSp>
      <xdr:nvGrpSpPr>
        <xdr:cNvPr id="749" name="Shape 2">
          <a:extLst>
            <a:ext uri="{FF2B5EF4-FFF2-40B4-BE49-F238E27FC236}">
              <a16:creationId xmlns:a16="http://schemas.microsoft.com/office/drawing/2014/main" id="{00000000-0008-0000-0600-0000ED020000}"/>
            </a:ext>
          </a:extLst>
        </xdr:cNvPr>
        <xdr:cNvGrpSpPr/>
      </xdr:nvGrpSpPr>
      <xdr:grpSpPr>
        <a:xfrm>
          <a:off x="2124075" y="101593650"/>
          <a:ext cx="5419725" cy="485775"/>
          <a:chOff x="2636138" y="3537113"/>
          <a:chExt cx="5419725" cy="485775"/>
        </a:xfrm>
      </xdr:grpSpPr>
      <xdr:grpSp>
        <xdr:nvGrpSpPr>
          <xdr:cNvPr id="750" name="Shape 585">
            <a:extLst>
              <a:ext uri="{FF2B5EF4-FFF2-40B4-BE49-F238E27FC236}">
                <a16:creationId xmlns:a16="http://schemas.microsoft.com/office/drawing/2014/main" id="{00000000-0008-0000-0600-0000EE020000}"/>
              </a:ext>
            </a:extLst>
          </xdr:cNvPr>
          <xdr:cNvGrpSpPr/>
        </xdr:nvGrpSpPr>
        <xdr:grpSpPr>
          <a:xfrm>
            <a:off x="2636138" y="3537113"/>
            <a:ext cx="5419725" cy="485775"/>
            <a:chOff x="2636138" y="3537113"/>
            <a:chExt cx="5419725" cy="485775"/>
          </a:xfrm>
        </xdr:grpSpPr>
        <xdr:sp macro="" textlink="">
          <xdr:nvSpPr>
            <xdr:cNvPr id="751" name="Shape 4">
              <a:extLst>
                <a:ext uri="{FF2B5EF4-FFF2-40B4-BE49-F238E27FC236}">
                  <a16:creationId xmlns:a16="http://schemas.microsoft.com/office/drawing/2014/main" id="{00000000-0008-0000-0600-0000EF020000}"/>
                </a:ext>
              </a:extLst>
            </xdr:cNvPr>
            <xdr:cNvSpPr/>
          </xdr:nvSpPr>
          <xdr:spPr>
            <a:xfrm>
              <a:off x="2636138" y="3537113"/>
              <a:ext cx="5419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52" name="Shape 586">
              <a:extLst>
                <a:ext uri="{FF2B5EF4-FFF2-40B4-BE49-F238E27FC236}">
                  <a16:creationId xmlns:a16="http://schemas.microsoft.com/office/drawing/2014/main" id="{00000000-0008-0000-0600-0000F0020000}"/>
                </a:ext>
              </a:extLst>
            </xdr:cNvPr>
            <xdr:cNvGrpSpPr/>
          </xdr:nvGrpSpPr>
          <xdr:grpSpPr>
            <a:xfrm>
              <a:off x="2636138" y="3537113"/>
              <a:ext cx="5419725" cy="485775"/>
              <a:chOff x="2636138" y="3537113"/>
              <a:chExt cx="5419725" cy="485775"/>
            </a:xfrm>
          </xdr:grpSpPr>
          <xdr:sp macro="" textlink="">
            <xdr:nvSpPr>
              <xdr:cNvPr id="753" name="Shape 587">
                <a:extLst>
                  <a:ext uri="{FF2B5EF4-FFF2-40B4-BE49-F238E27FC236}">
                    <a16:creationId xmlns:a16="http://schemas.microsoft.com/office/drawing/2014/main" id="{00000000-0008-0000-0600-0000F1020000}"/>
                  </a:ext>
                </a:extLst>
              </xdr:cNvPr>
              <xdr:cNvSpPr/>
            </xdr:nvSpPr>
            <xdr:spPr>
              <a:xfrm>
                <a:off x="2636138" y="3537113"/>
                <a:ext cx="5419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54" name="Shape 588">
                <a:extLst>
                  <a:ext uri="{FF2B5EF4-FFF2-40B4-BE49-F238E27FC236}">
                    <a16:creationId xmlns:a16="http://schemas.microsoft.com/office/drawing/2014/main" id="{00000000-0008-0000-0600-0000F2020000}"/>
                  </a:ext>
                </a:extLst>
              </xdr:cNvPr>
              <xdr:cNvGrpSpPr/>
            </xdr:nvGrpSpPr>
            <xdr:grpSpPr>
              <a:xfrm>
                <a:off x="2636138" y="3537113"/>
                <a:ext cx="5419725" cy="485775"/>
                <a:chOff x="17494139" y="25025075"/>
                <a:chExt cx="2301906" cy="493642"/>
              </a:xfrm>
            </xdr:grpSpPr>
            <xdr:sp macro="" textlink="">
              <xdr:nvSpPr>
                <xdr:cNvPr id="755" name="Shape 589">
                  <a:extLst>
                    <a:ext uri="{FF2B5EF4-FFF2-40B4-BE49-F238E27FC236}">
                      <a16:creationId xmlns:a16="http://schemas.microsoft.com/office/drawing/2014/main" id="{00000000-0008-0000-0600-0000F3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56" name="Shape 590">
                  <a:extLst>
                    <a:ext uri="{FF2B5EF4-FFF2-40B4-BE49-F238E27FC236}">
                      <a16:creationId xmlns:a16="http://schemas.microsoft.com/office/drawing/2014/main" id="{00000000-0008-0000-0600-0000F4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MRACD</a:t>
                  </a:r>
                  <a:r>
                    <a:rPr lang="en-US" sz="1100" b="0">
                      <a:solidFill>
                        <a:schemeClr val="dk1"/>
                      </a:solidFill>
                      <a:latin typeface="Calibri"/>
                      <a:ea typeface="Calibri"/>
                      <a:cs typeface="Calibri"/>
                      <a:sym typeface="Calibri"/>
                    </a:rPr>
                    <a:t>=</a:t>
                  </a:r>
                  <a:endParaRPr sz="1400"/>
                </a:p>
              </xdr:txBody>
            </xdr:sp>
            <xdr:sp macro="" textlink="">
              <xdr:nvSpPr>
                <xdr:cNvPr id="757" name="Shape 591">
                  <a:extLst>
                    <a:ext uri="{FF2B5EF4-FFF2-40B4-BE49-F238E27FC236}">
                      <a16:creationId xmlns:a16="http://schemas.microsoft.com/office/drawing/2014/main" id="{00000000-0008-0000-0600-0000F5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_Cantidad de mapas de riesgos actualizados, consolidados y divulgados_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mapas de riesgos planeados</a:t>
                  </a:r>
                  <a:endParaRPr sz="1400"/>
                </a:p>
              </xdr:txBody>
            </xdr:sp>
          </xdr:grpSp>
        </xdr:grpSp>
      </xdr:grpSp>
    </xdr:grpSp>
    <xdr:clientData fLocksWithSheet="0"/>
  </xdr:oneCellAnchor>
  <xdr:oneCellAnchor>
    <xdr:from>
      <xdr:col>1</xdr:col>
      <xdr:colOff>2457450</xdr:colOff>
      <xdr:row>114</xdr:row>
      <xdr:rowOff>219075</xdr:rowOff>
    </xdr:from>
    <xdr:ext cx="4114800" cy="485775"/>
    <xdr:grpSp>
      <xdr:nvGrpSpPr>
        <xdr:cNvPr id="758" name="Shape 2">
          <a:extLst>
            <a:ext uri="{FF2B5EF4-FFF2-40B4-BE49-F238E27FC236}">
              <a16:creationId xmlns:a16="http://schemas.microsoft.com/office/drawing/2014/main" id="{00000000-0008-0000-0600-0000F6020000}"/>
            </a:ext>
          </a:extLst>
        </xdr:cNvPr>
        <xdr:cNvGrpSpPr/>
      </xdr:nvGrpSpPr>
      <xdr:grpSpPr>
        <a:xfrm>
          <a:off x="2771775" y="102498525"/>
          <a:ext cx="4114800" cy="485775"/>
          <a:chOff x="3288600" y="3537113"/>
          <a:chExt cx="4114800" cy="485775"/>
        </a:xfrm>
      </xdr:grpSpPr>
      <xdr:grpSp>
        <xdr:nvGrpSpPr>
          <xdr:cNvPr id="759" name="Shape 592">
            <a:extLst>
              <a:ext uri="{FF2B5EF4-FFF2-40B4-BE49-F238E27FC236}">
                <a16:creationId xmlns:a16="http://schemas.microsoft.com/office/drawing/2014/main" id="{00000000-0008-0000-0600-0000F7020000}"/>
              </a:ext>
            </a:extLst>
          </xdr:cNvPr>
          <xdr:cNvGrpSpPr/>
        </xdr:nvGrpSpPr>
        <xdr:grpSpPr>
          <a:xfrm>
            <a:off x="3288600" y="3537113"/>
            <a:ext cx="4114800" cy="485775"/>
            <a:chOff x="3288600" y="3537113"/>
            <a:chExt cx="4114800" cy="485775"/>
          </a:xfrm>
        </xdr:grpSpPr>
        <xdr:sp macro="" textlink="">
          <xdr:nvSpPr>
            <xdr:cNvPr id="760" name="Shape 4">
              <a:extLst>
                <a:ext uri="{FF2B5EF4-FFF2-40B4-BE49-F238E27FC236}">
                  <a16:creationId xmlns:a16="http://schemas.microsoft.com/office/drawing/2014/main" id="{00000000-0008-0000-0600-0000F8020000}"/>
                </a:ext>
              </a:extLst>
            </xdr:cNvPr>
            <xdr:cNvSpPr/>
          </xdr:nvSpPr>
          <xdr:spPr>
            <a:xfrm>
              <a:off x="3288600" y="3537113"/>
              <a:ext cx="4114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61" name="Shape 593">
              <a:extLst>
                <a:ext uri="{FF2B5EF4-FFF2-40B4-BE49-F238E27FC236}">
                  <a16:creationId xmlns:a16="http://schemas.microsoft.com/office/drawing/2014/main" id="{00000000-0008-0000-0600-0000F9020000}"/>
                </a:ext>
              </a:extLst>
            </xdr:cNvPr>
            <xdr:cNvGrpSpPr/>
          </xdr:nvGrpSpPr>
          <xdr:grpSpPr>
            <a:xfrm>
              <a:off x="3288600" y="3537113"/>
              <a:ext cx="4114800" cy="485775"/>
              <a:chOff x="3288600" y="3537113"/>
              <a:chExt cx="4114800" cy="485775"/>
            </a:xfrm>
          </xdr:grpSpPr>
          <xdr:sp macro="" textlink="">
            <xdr:nvSpPr>
              <xdr:cNvPr id="762" name="Shape 594">
                <a:extLst>
                  <a:ext uri="{FF2B5EF4-FFF2-40B4-BE49-F238E27FC236}">
                    <a16:creationId xmlns:a16="http://schemas.microsoft.com/office/drawing/2014/main" id="{00000000-0008-0000-0600-0000FA020000}"/>
                  </a:ext>
                </a:extLst>
              </xdr:cNvPr>
              <xdr:cNvSpPr/>
            </xdr:nvSpPr>
            <xdr:spPr>
              <a:xfrm>
                <a:off x="3288600" y="3537113"/>
                <a:ext cx="4114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63" name="Shape 595">
                <a:extLst>
                  <a:ext uri="{FF2B5EF4-FFF2-40B4-BE49-F238E27FC236}">
                    <a16:creationId xmlns:a16="http://schemas.microsoft.com/office/drawing/2014/main" id="{00000000-0008-0000-0600-0000FB020000}"/>
                  </a:ext>
                </a:extLst>
              </xdr:cNvPr>
              <xdr:cNvGrpSpPr/>
            </xdr:nvGrpSpPr>
            <xdr:grpSpPr>
              <a:xfrm>
                <a:off x="3288600" y="3537113"/>
                <a:ext cx="4114800" cy="485775"/>
                <a:chOff x="17494139" y="25025075"/>
                <a:chExt cx="2301906" cy="493642"/>
              </a:xfrm>
            </xdr:grpSpPr>
            <xdr:sp macro="" textlink="">
              <xdr:nvSpPr>
                <xdr:cNvPr id="764" name="Shape 596">
                  <a:extLst>
                    <a:ext uri="{FF2B5EF4-FFF2-40B4-BE49-F238E27FC236}">
                      <a16:creationId xmlns:a16="http://schemas.microsoft.com/office/drawing/2014/main" id="{00000000-0008-0000-0600-0000FC02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65" name="Shape 597">
                  <a:extLst>
                    <a:ext uri="{FF2B5EF4-FFF2-40B4-BE49-F238E27FC236}">
                      <a16:creationId xmlns:a16="http://schemas.microsoft.com/office/drawing/2014/main" id="{00000000-0008-0000-0600-0000FD02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RGRE</a:t>
                  </a:r>
                  <a:r>
                    <a:rPr lang="en-US" sz="1100" b="0">
                      <a:solidFill>
                        <a:schemeClr val="dk1"/>
                      </a:solidFill>
                      <a:latin typeface="Calibri"/>
                      <a:ea typeface="Calibri"/>
                      <a:cs typeface="Calibri"/>
                      <a:sym typeface="Calibri"/>
                    </a:rPr>
                    <a:t>=</a:t>
                  </a:r>
                  <a:endParaRPr sz="1400"/>
                </a:p>
              </xdr:txBody>
            </xdr:sp>
            <xdr:sp macro="" textlink="">
              <xdr:nvSpPr>
                <xdr:cNvPr id="766" name="Shape 598">
                  <a:extLst>
                    <a:ext uri="{FF2B5EF4-FFF2-40B4-BE49-F238E27FC236}">
                      <a16:creationId xmlns:a16="http://schemas.microsoft.com/office/drawing/2014/main" id="{00000000-0008-0000-0600-0000FE02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_Cantidad de reportes de gestión de riesgos elaborados_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reportes de gestión de riesgos planeados</a:t>
                  </a:r>
                  <a:endParaRPr sz="1400"/>
                </a:p>
              </xdr:txBody>
            </xdr:sp>
          </xdr:grpSp>
        </xdr:grpSp>
      </xdr:grpSp>
    </xdr:grpSp>
    <xdr:clientData fLocksWithSheet="0"/>
  </xdr:oneCellAnchor>
  <xdr:oneCellAnchor>
    <xdr:from>
      <xdr:col>1</xdr:col>
      <xdr:colOff>2952750</xdr:colOff>
      <xdr:row>115</xdr:row>
      <xdr:rowOff>257175</xdr:rowOff>
    </xdr:from>
    <xdr:ext cx="3133725" cy="485775"/>
    <xdr:grpSp>
      <xdr:nvGrpSpPr>
        <xdr:cNvPr id="767" name="Shape 2">
          <a:extLst>
            <a:ext uri="{FF2B5EF4-FFF2-40B4-BE49-F238E27FC236}">
              <a16:creationId xmlns:a16="http://schemas.microsoft.com/office/drawing/2014/main" id="{00000000-0008-0000-0600-0000FF020000}"/>
            </a:ext>
          </a:extLst>
        </xdr:cNvPr>
        <xdr:cNvGrpSpPr/>
      </xdr:nvGrpSpPr>
      <xdr:grpSpPr>
        <a:xfrm>
          <a:off x="3267075" y="103460550"/>
          <a:ext cx="3133725" cy="485775"/>
          <a:chOff x="3779138" y="3537113"/>
          <a:chExt cx="3133725" cy="485775"/>
        </a:xfrm>
      </xdr:grpSpPr>
      <xdr:grpSp>
        <xdr:nvGrpSpPr>
          <xdr:cNvPr id="768" name="Shape 599">
            <a:extLst>
              <a:ext uri="{FF2B5EF4-FFF2-40B4-BE49-F238E27FC236}">
                <a16:creationId xmlns:a16="http://schemas.microsoft.com/office/drawing/2014/main" id="{00000000-0008-0000-0600-000000030000}"/>
              </a:ext>
            </a:extLst>
          </xdr:cNvPr>
          <xdr:cNvGrpSpPr/>
        </xdr:nvGrpSpPr>
        <xdr:grpSpPr>
          <a:xfrm>
            <a:off x="3779138" y="3537113"/>
            <a:ext cx="3133725" cy="485775"/>
            <a:chOff x="3779138" y="3537113"/>
            <a:chExt cx="3133725" cy="485775"/>
          </a:xfrm>
        </xdr:grpSpPr>
        <xdr:sp macro="" textlink="">
          <xdr:nvSpPr>
            <xdr:cNvPr id="769" name="Shape 4">
              <a:extLst>
                <a:ext uri="{FF2B5EF4-FFF2-40B4-BE49-F238E27FC236}">
                  <a16:creationId xmlns:a16="http://schemas.microsoft.com/office/drawing/2014/main" id="{00000000-0008-0000-0600-000001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70" name="Shape 600">
              <a:extLst>
                <a:ext uri="{FF2B5EF4-FFF2-40B4-BE49-F238E27FC236}">
                  <a16:creationId xmlns:a16="http://schemas.microsoft.com/office/drawing/2014/main" id="{00000000-0008-0000-0600-000002030000}"/>
                </a:ext>
              </a:extLst>
            </xdr:cNvPr>
            <xdr:cNvGrpSpPr/>
          </xdr:nvGrpSpPr>
          <xdr:grpSpPr>
            <a:xfrm>
              <a:off x="3779138" y="3537113"/>
              <a:ext cx="3133725" cy="485775"/>
              <a:chOff x="3779138" y="3537113"/>
              <a:chExt cx="3133725" cy="485775"/>
            </a:xfrm>
          </xdr:grpSpPr>
          <xdr:sp macro="" textlink="">
            <xdr:nvSpPr>
              <xdr:cNvPr id="771" name="Shape 601">
                <a:extLst>
                  <a:ext uri="{FF2B5EF4-FFF2-40B4-BE49-F238E27FC236}">
                    <a16:creationId xmlns:a16="http://schemas.microsoft.com/office/drawing/2014/main" id="{00000000-0008-0000-0600-000003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72" name="Shape 602">
                <a:extLst>
                  <a:ext uri="{FF2B5EF4-FFF2-40B4-BE49-F238E27FC236}">
                    <a16:creationId xmlns:a16="http://schemas.microsoft.com/office/drawing/2014/main" id="{00000000-0008-0000-0600-000004030000}"/>
                  </a:ext>
                </a:extLst>
              </xdr:cNvPr>
              <xdr:cNvGrpSpPr/>
            </xdr:nvGrpSpPr>
            <xdr:grpSpPr>
              <a:xfrm>
                <a:off x="3779138" y="3537113"/>
                <a:ext cx="3133725" cy="485775"/>
                <a:chOff x="17494139" y="25025075"/>
                <a:chExt cx="2301906" cy="493642"/>
              </a:xfrm>
            </xdr:grpSpPr>
            <xdr:sp macro="" textlink="">
              <xdr:nvSpPr>
                <xdr:cNvPr id="773" name="Shape 603">
                  <a:extLst>
                    <a:ext uri="{FF2B5EF4-FFF2-40B4-BE49-F238E27FC236}">
                      <a16:creationId xmlns:a16="http://schemas.microsoft.com/office/drawing/2014/main" id="{00000000-0008-0000-0600-000005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74" name="Shape 604">
                  <a:extLst>
                    <a:ext uri="{FF2B5EF4-FFF2-40B4-BE49-F238E27FC236}">
                      <a16:creationId xmlns:a16="http://schemas.microsoft.com/office/drawing/2014/main" id="{00000000-0008-0000-0600-000006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PGCE</a:t>
                  </a:r>
                  <a:r>
                    <a:rPr lang="en-US" sz="1100" b="0">
                      <a:solidFill>
                        <a:schemeClr val="dk1"/>
                      </a:solidFill>
                      <a:latin typeface="Calibri"/>
                      <a:ea typeface="Calibri"/>
                      <a:cs typeface="Calibri"/>
                      <a:sym typeface="Calibri"/>
                    </a:rPr>
                    <a:t>=</a:t>
                  </a:r>
                  <a:endParaRPr sz="1400"/>
                </a:p>
              </xdr:txBody>
            </xdr:sp>
            <xdr:sp macro="" textlink="">
              <xdr:nvSpPr>
                <xdr:cNvPr id="775" name="Shape 605">
                  <a:extLst>
                    <a:ext uri="{FF2B5EF4-FFF2-40B4-BE49-F238E27FC236}">
                      <a16:creationId xmlns:a16="http://schemas.microsoft.com/office/drawing/2014/main" id="{00000000-0008-0000-0600-000007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elaboración de la polítia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Política de calidad elaborada</a:t>
                  </a:r>
                  <a:endParaRPr sz="1400"/>
                </a:p>
              </xdr:txBody>
            </xdr:sp>
          </xdr:grpSp>
        </xdr:grpSp>
      </xdr:grpSp>
    </xdr:grpSp>
    <xdr:clientData fLocksWithSheet="0"/>
  </xdr:oneCellAnchor>
  <xdr:oneCellAnchor>
    <xdr:from>
      <xdr:col>1</xdr:col>
      <xdr:colOff>2952750</xdr:colOff>
      <xdr:row>116</xdr:row>
      <xdr:rowOff>276225</xdr:rowOff>
    </xdr:from>
    <xdr:ext cx="3133725" cy="485775"/>
    <xdr:grpSp>
      <xdr:nvGrpSpPr>
        <xdr:cNvPr id="776" name="Shape 2">
          <a:extLst>
            <a:ext uri="{FF2B5EF4-FFF2-40B4-BE49-F238E27FC236}">
              <a16:creationId xmlns:a16="http://schemas.microsoft.com/office/drawing/2014/main" id="{00000000-0008-0000-0600-000008030000}"/>
            </a:ext>
          </a:extLst>
        </xdr:cNvPr>
        <xdr:cNvGrpSpPr/>
      </xdr:nvGrpSpPr>
      <xdr:grpSpPr>
        <a:xfrm>
          <a:off x="3267075" y="104403525"/>
          <a:ext cx="3133725" cy="485775"/>
          <a:chOff x="3779138" y="3537113"/>
          <a:chExt cx="3133725" cy="485775"/>
        </a:xfrm>
      </xdr:grpSpPr>
      <xdr:grpSp>
        <xdr:nvGrpSpPr>
          <xdr:cNvPr id="777" name="Shape 606">
            <a:extLst>
              <a:ext uri="{FF2B5EF4-FFF2-40B4-BE49-F238E27FC236}">
                <a16:creationId xmlns:a16="http://schemas.microsoft.com/office/drawing/2014/main" id="{00000000-0008-0000-0600-000009030000}"/>
              </a:ext>
            </a:extLst>
          </xdr:cNvPr>
          <xdr:cNvGrpSpPr/>
        </xdr:nvGrpSpPr>
        <xdr:grpSpPr>
          <a:xfrm>
            <a:off x="3779138" y="3537113"/>
            <a:ext cx="3133725" cy="485775"/>
            <a:chOff x="3779138" y="3537113"/>
            <a:chExt cx="3133725" cy="485775"/>
          </a:xfrm>
        </xdr:grpSpPr>
        <xdr:sp macro="" textlink="">
          <xdr:nvSpPr>
            <xdr:cNvPr id="778" name="Shape 4">
              <a:extLst>
                <a:ext uri="{FF2B5EF4-FFF2-40B4-BE49-F238E27FC236}">
                  <a16:creationId xmlns:a16="http://schemas.microsoft.com/office/drawing/2014/main" id="{00000000-0008-0000-0600-00000A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79" name="Shape 607">
              <a:extLst>
                <a:ext uri="{FF2B5EF4-FFF2-40B4-BE49-F238E27FC236}">
                  <a16:creationId xmlns:a16="http://schemas.microsoft.com/office/drawing/2014/main" id="{00000000-0008-0000-0600-00000B030000}"/>
                </a:ext>
              </a:extLst>
            </xdr:cNvPr>
            <xdr:cNvGrpSpPr/>
          </xdr:nvGrpSpPr>
          <xdr:grpSpPr>
            <a:xfrm>
              <a:off x="3779138" y="3537113"/>
              <a:ext cx="3133725" cy="485775"/>
              <a:chOff x="3779138" y="3537113"/>
              <a:chExt cx="3133725" cy="485775"/>
            </a:xfrm>
          </xdr:grpSpPr>
          <xdr:sp macro="" textlink="">
            <xdr:nvSpPr>
              <xdr:cNvPr id="780" name="Shape 608">
                <a:extLst>
                  <a:ext uri="{FF2B5EF4-FFF2-40B4-BE49-F238E27FC236}">
                    <a16:creationId xmlns:a16="http://schemas.microsoft.com/office/drawing/2014/main" id="{00000000-0008-0000-0600-00000C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81" name="Shape 609">
                <a:extLst>
                  <a:ext uri="{FF2B5EF4-FFF2-40B4-BE49-F238E27FC236}">
                    <a16:creationId xmlns:a16="http://schemas.microsoft.com/office/drawing/2014/main" id="{00000000-0008-0000-0600-00000D030000}"/>
                  </a:ext>
                </a:extLst>
              </xdr:cNvPr>
              <xdr:cNvGrpSpPr/>
            </xdr:nvGrpSpPr>
            <xdr:grpSpPr>
              <a:xfrm>
                <a:off x="3779138" y="3537113"/>
                <a:ext cx="3133725" cy="485775"/>
                <a:chOff x="17494139" y="25025075"/>
                <a:chExt cx="2301906" cy="493642"/>
              </a:xfrm>
            </xdr:grpSpPr>
            <xdr:sp macro="" textlink="">
              <xdr:nvSpPr>
                <xdr:cNvPr id="782" name="Shape 610">
                  <a:extLst>
                    <a:ext uri="{FF2B5EF4-FFF2-40B4-BE49-F238E27FC236}">
                      <a16:creationId xmlns:a16="http://schemas.microsoft.com/office/drawing/2014/main" id="{00000000-0008-0000-0600-00000E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83" name="Shape 611">
                  <a:extLst>
                    <a:ext uri="{FF2B5EF4-FFF2-40B4-BE49-F238E27FC236}">
                      <a16:creationId xmlns:a16="http://schemas.microsoft.com/office/drawing/2014/main" id="{00000000-0008-0000-0600-00000F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PGCE</a:t>
                  </a:r>
                  <a:r>
                    <a:rPr lang="en-US" sz="1100" b="0">
                      <a:solidFill>
                        <a:schemeClr val="dk1"/>
                      </a:solidFill>
                      <a:latin typeface="Calibri"/>
                      <a:ea typeface="Calibri"/>
                      <a:cs typeface="Calibri"/>
                      <a:sym typeface="Calibri"/>
                    </a:rPr>
                    <a:t>=</a:t>
                  </a:r>
                  <a:endParaRPr sz="1400"/>
                </a:p>
              </xdr:txBody>
            </xdr:sp>
            <xdr:sp macro="" textlink="">
              <xdr:nvSpPr>
                <xdr:cNvPr id="784" name="Shape 612">
                  <a:extLst>
                    <a:ext uri="{FF2B5EF4-FFF2-40B4-BE49-F238E27FC236}">
                      <a16:creationId xmlns:a16="http://schemas.microsoft.com/office/drawing/2014/main" id="{00000000-0008-0000-0600-000010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elaboración de la política realizada_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Política de calidad elaborada</a:t>
                  </a:r>
                  <a:endParaRPr sz="1400"/>
                </a:p>
              </xdr:txBody>
            </xdr:sp>
          </xdr:grpSp>
        </xdr:grpSp>
      </xdr:grpSp>
    </xdr:grpSp>
    <xdr:clientData fLocksWithSheet="0"/>
  </xdr:oneCellAnchor>
  <xdr:oneCellAnchor>
    <xdr:from>
      <xdr:col>1</xdr:col>
      <xdr:colOff>2952750</xdr:colOff>
      <xdr:row>117</xdr:row>
      <xdr:rowOff>190500</xdr:rowOff>
    </xdr:from>
    <xdr:ext cx="3133725" cy="485775"/>
    <xdr:grpSp>
      <xdr:nvGrpSpPr>
        <xdr:cNvPr id="785" name="Shape 2">
          <a:extLst>
            <a:ext uri="{FF2B5EF4-FFF2-40B4-BE49-F238E27FC236}">
              <a16:creationId xmlns:a16="http://schemas.microsoft.com/office/drawing/2014/main" id="{00000000-0008-0000-0600-000011030000}"/>
            </a:ext>
          </a:extLst>
        </xdr:cNvPr>
        <xdr:cNvGrpSpPr/>
      </xdr:nvGrpSpPr>
      <xdr:grpSpPr>
        <a:xfrm>
          <a:off x="3267075" y="105241725"/>
          <a:ext cx="3133725" cy="485775"/>
          <a:chOff x="3779138" y="3537113"/>
          <a:chExt cx="3133725" cy="485775"/>
        </a:xfrm>
      </xdr:grpSpPr>
      <xdr:grpSp>
        <xdr:nvGrpSpPr>
          <xdr:cNvPr id="786" name="Shape 613">
            <a:extLst>
              <a:ext uri="{FF2B5EF4-FFF2-40B4-BE49-F238E27FC236}">
                <a16:creationId xmlns:a16="http://schemas.microsoft.com/office/drawing/2014/main" id="{00000000-0008-0000-0600-000012030000}"/>
              </a:ext>
            </a:extLst>
          </xdr:cNvPr>
          <xdr:cNvGrpSpPr/>
        </xdr:nvGrpSpPr>
        <xdr:grpSpPr>
          <a:xfrm>
            <a:off x="3779138" y="3537113"/>
            <a:ext cx="3133725" cy="485775"/>
            <a:chOff x="3779138" y="3537113"/>
            <a:chExt cx="3133725" cy="485775"/>
          </a:xfrm>
        </xdr:grpSpPr>
        <xdr:sp macro="" textlink="">
          <xdr:nvSpPr>
            <xdr:cNvPr id="787" name="Shape 4">
              <a:extLst>
                <a:ext uri="{FF2B5EF4-FFF2-40B4-BE49-F238E27FC236}">
                  <a16:creationId xmlns:a16="http://schemas.microsoft.com/office/drawing/2014/main" id="{00000000-0008-0000-0600-000013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88" name="Shape 614">
              <a:extLst>
                <a:ext uri="{FF2B5EF4-FFF2-40B4-BE49-F238E27FC236}">
                  <a16:creationId xmlns:a16="http://schemas.microsoft.com/office/drawing/2014/main" id="{00000000-0008-0000-0600-000014030000}"/>
                </a:ext>
              </a:extLst>
            </xdr:cNvPr>
            <xdr:cNvGrpSpPr/>
          </xdr:nvGrpSpPr>
          <xdr:grpSpPr>
            <a:xfrm>
              <a:off x="3779138" y="3537113"/>
              <a:ext cx="3133725" cy="485775"/>
              <a:chOff x="3779138" y="3537113"/>
              <a:chExt cx="3133725" cy="485775"/>
            </a:xfrm>
          </xdr:grpSpPr>
          <xdr:sp macro="" textlink="">
            <xdr:nvSpPr>
              <xdr:cNvPr id="789" name="Shape 615">
                <a:extLst>
                  <a:ext uri="{FF2B5EF4-FFF2-40B4-BE49-F238E27FC236}">
                    <a16:creationId xmlns:a16="http://schemas.microsoft.com/office/drawing/2014/main" id="{00000000-0008-0000-0600-000015030000}"/>
                  </a:ext>
                </a:extLst>
              </xdr:cNvPr>
              <xdr:cNvSpPr/>
            </xdr:nvSpPr>
            <xdr:spPr>
              <a:xfrm>
                <a:off x="3779138" y="3537113"/>
                <a:ext cx="3133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90" name="Shape 616">
                <a:extLst>
                  <a:ext uri="{FF2B5EF4-FFF2-40B4-BE49-F238E27FC236}">
                    <a16:creationId xmlns:a16="http://schemas.microsoft.com/office/drawing/2014/main" id="{00000000-0008-0000-0600-000016030000}"/>
                  </a:ext>
                </a:extLst>
              </xdr:cNvPr>
              <xdr:cNvGrpSpPr/>
            </xdr:nvGrpSpPr>
            <xdr:grpSpPr>
              <a:xfrm>
                <a:off x="3779138" y="3537113"/>
                <a:ext cx="3133725" cy="485775"/>
                <a:chOff x="17494139" y="25025075"/>
                <a:chExt cx="2301906" cy="493642"/>
              </a:xfrm>
            </xdr:grpSpPr>
            <xdr:sp macro="" textlink="">
              <xdr:nvSpPr>
                <xdr:cNvPr id="791" name="Shape 617">
                  <a:extLst>
                    <a:ext uri="{FF2B5EF4-FFF2-40B4-BE49-F238E27FC236}">
                      <a16:creationId xmlns:a16="http://schemas.microsoft.com/office/drawing/2014/main" id="{00000000-0008-0000-0600-000017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92" name="Shape 618">
                  <a:extLst>
                    <a:ext uri="{FF2B5EF4-FFF2-40B4-BE49-F238E27FC236}">
                      <a16:creationId xmlns:a16="http://schemas.microsoft.com/office/drawing/2014/main" id="{00000000-0008-0000-0600-000018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PGIE</a:t>
                  </a:r>
                  <a:r>
                    <a:rPr lang="en-US" sz="1100" b="0">
                      <a:solidFill>
                        <a:schemeClr val="dk1"/>
                      </a:solidFill>
                      <a:latin typeface="Calibri"/>
                      <a:ea typeface="Calibri"/>
                      <a:cs typeface="Calibri"/>
                      <a:sym typeface="Calibri"/>
                    </a:rPr>
                    <a:t>=</a:t>
                  </a:r>
                  <a:endParaRPr sz="1400"/>
                </a:p>
              </xdr:txBody>
            </xdr:sp>
            <xdr:sp macro="" textlink="">
              <xdr:nvSpPr>
                <xdr:cNvPr id="793" name="Shape 619">
                  <a:extLst>
                    <a:ext uri="{FF2B5EF4-FFF2-40B4-BE49-F238E27FC236}">
                      <a16:creationId xmlns:a16="http://schemas.microsoft.com/office/drawing/2014/main" id="{00000000-0008-0000-0600-000019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elaboración de la política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Política de información elaborada</a:t>
                  </a:r>
                  <a:endParaRPr sz="1400"/>
                </a:p>
              </xdr:txBody>
            </xdr:sp>
          </xdr:grpSp>
        </xdr:grpSp>
      </xdr:grpSp>
    </xdr:grpSp>
    <xdr:clientData fLocksWithSheet="0"/>
  </xdr:oneCellAnchor>
  <xdr:oneCellAnchor>
    <xdr:from>
      <xdr:col>1</xdr:col>
      <xdr:colOff>2762250</xdr:colOff>
      <xdr:row>118</xdr:row>
      <xdr:rowOff>190500</xdr:rowOff>
    </xdr:from>
    <xdr:ext cx="3800475" cy="485775"/>
    <xdr:grpSp>
      <xdr:nvGrpSpPr>
        <xdr:cNvPr id="794" name="Shape 2">
          <a:extLst>
            <a:ext uri="{FF2B5EF4-FFF2-40B4-BE49-F238E27FC236}">
              <a16:creationId xmlns:a16="http://schemas.microsoft.com/office/drawing/2014/main" id="{00000000-0008-0000-0600-00001A030000}"/>
            </a:ext>
          </a:extLst>
        </xdr:cNvPr>
        <xdr:cNvGrpSpPr/>
      </xdr:nvGrpSpPr>
      <xdr:grpSpPr>
        <a:xfrm>
          <a:off x="3076575" y="106165650"/>
          <a:ext cx="3800475" cy="485775"/>
          <a:chOff x="3445763" y="3537113"/>
          <a:chExt cx="3800475" cy="485775"/>
        </a:xfrm>
      </xdr:grpSpPr>
      <xdr:grpSp>
        <xdr:nvGrpSpPr>
          <xdr:cNvPr id="795" name="Shape 620">
            <a:extLst>
              <a:ext uri="{FF2B5EF4-FFF2-40B4-BE49-F238E27FC236}">
                <a16:creationId xmlns:a16="http://schemas.microsoft.com/office/drawing/2014/main" id="{00000000-0008-0000-0600-00001B030000}"/>
              </a:ext>
            </a:extLst>
          </xdr:cNvPr>
          <xdr:cNvGrpSpPr/>
        </xdr:nvGrpSpPr>
        <xdr:grpSpPr>
          <a:xfrm>
            <a:off x="3445763" y="3537113"/>
            <a:ext cx="3800475" cy="485775"/>
            <a:chOff x="3445763" y="3537113"/>
            <a:chExt cx="3800475" cy="485775"/>
          </a:xfrm>
        </xdr:grpSpPr>
        <xdr:sp macro="" textlink="">
          <xdr:nvSpPr>
            <xdr:cNvPr id="796" name="Shape 4">
              <a:extLst>
                <a:ext uri="{FF2B5EF4-FFF2-40B4-BE49-F238E27FC236}">
                  <a16:creationId xmlns:a16="http://schemas.microsoft.com/office/drawing/2014/main" id="{00000000-0008-0000-0600-00001C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797" name="Shape 621">
              <a:extLst>
                <a:ext uri="{FF2B5EF4-FFF2-40B4-BE49-F238E27FC236}">
                  <a16:creationId xmlns:a16="http://schemas.microsoft.com/office/drawing/2014/main" id="{00000000-0008-0000-0600-00001D030000}"/>
                </a:ext>
              </a:extLst>
            </xdr:cNvPr>
            <xdr:cNvGrpSpPr/>
          </xdr:nvGrpSpPr>
          <xdr:grpSpPr>
            <a:xfrm>
              <a:off x="3445763" y="3537113"/>
              <a:ext cx="3800475" cy="485775"/>
              <a:chOff x="3445763" y="3537113"/>
              <a:chExt cx="3800475" cy="485775"/>
            </a:xfrm>
          </xdr:grpSpPr>
          <xdr:sp macro="" textlink="">
            <xdr:nvSpPr>
              <xdr:cNvPr id="798" name="Shape 622">
                <a:extLst>
                  <a:ext uri="{FF2B5EF4-FFF2-40B4-BE49-F238E27FC236}">
                    <a16:creationId xmlns:a16="http://schemas.microsoft.com/office/drawing/2014/main" id="{00000000-0008-0000-0600-00001E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99" name="Shape 623">
                <a:extLst>
                  <a:ext uri="{FF2B5EF4-FFF2-40B4-BE49-F238E27FC236}">
                    <a16:creationId xmlns:a16="http://schemas.microsoft.com/office/drawing/2014/main" id="{00000000-0008-0000-0600-00001F030000}"/>
                  </a:ext>
                </a:extLst>
              </xdr:cNvPr>
              <xdr:cNvGrpSpPr/>
            </xdr:nvGrpSpPr>
            <xdr:grpSpPr>
              <a:xfrm>
                <a:off x="3445763" y="3537113"/>
                <a:ext cx="3800475" cy="485775"/>
                <a:chOff x="17494139" y="25025075"/>
                <a:chExt cx="2301906" cy="493642"/>
              </a:xfrm>
            </xdr:grpSpPr>
            <xdr:sp macro="" textlink="">
              <xdr:nvSpPr>
                <xdr:cNvPr id="800" name="Shape 624">
                  <a:extLst>
                    <a:ext uri="{FF2B5EF4-FFF2-40B4-BE49-F238E27FC236}">
                      <a16:creationId xmlns:a16="http://schemas.microsoft.com/office/drawing/2014/main" id="{00000000-0008-0000-0600-000020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01" name="Shape 625">
                  <a:extLst>
                    <a:ext uri="{FF2B5EF4-FFF2-40B4-BE49-F238E27FC236}">
                      <a16:creationId xmlns:a16="http://schemas.microsoft.com/office/drawing/2014/main" id="{00000000-0008-0000-0600-000021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EGCI</a:t>
                  </a:r>
                  <a:r>
                    <a:rPr lang="en-US" sz="1100" b="0">
                      <a:solidFill>
                        <a:schemeClr val="dk1"/>
                      </a:solidFill>
                      <a:latin typeface="Calibri"/>
                      <a:ea typeface="Calibri"/>
                      <a:cs typeface="Calibri"/>
                      <a:sym typeface="Calibri"/>
                    </a:rPr>
                    <a:t>=</a:t>
                  </a:r>
                  <a:endParaRPr sz="1400"/>
                </a:p>
              </xdr:txBody>
            </xdr:sp>
            <xdr:sp macro="" textlink="">
              <xdr:nvSpPr>
                <xdr:cNvPr id="802" name="Shape 626">
                  <a:extLst>
                    <a:ext uri="{FF2B5EF4-FFF2-40B4-BE49-F238E27FC236}">
                      <a16:creationId xmlns:a16="http://schemas.microsoft.com/office/drawing/2014/main" id="{00000000-0008-0000-0600-000022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estrategia de gestión del cambio realizada_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Estrategia de gestión del cambio implementada</a:t>
                  </a:r>
                  <a:endParaRPr sz="1400"/>
                </a:p>
              </xdr:txBody>
            </xdr:sp>
          </xdr:grpSp>
        </xdr:grpSp>
      </xdr:grpSp>
    </xdr:grpSp>
    <xdr:clientData fLocksWithSheet="0"/>
  </xdr:oneCellAnchor>
  <xdr:oneCellAnchor>
    <xdr:from>
      <xdr:col>1</xdr:col>
      <xdr:colOff>2762250</xdr:colOff>
      <xdr:row>119</xdr:row>
      <xdr:rowOff>200025</xdr:rowOff>
    </xdr:from>
    <xdr:ext cx="3800475" cy="485775"/>
    <xdr:grpSp>
      <xdr:nvGrpSpPr>
        <xdr:cNvPr id="803" name="Shape 2">
          <a:extLst>
            <a:ext uri="{FF2B5EF4-FFF2-40B4-BE49-F238E27FC236}">
              <a16:creationId xmlns:a16="http://schemas.microsoft.com/office/drawing/2014/main" id="{00000000-0008-0000-0600-000023030000}"/>
            </a:ext>
          </a:extLst>
        </xdr:cNvPr>
        <xdr:cNvGrpSpPr/>
      </xdr:nvGrpSpPr>
      <xdr:grpSpPr>
        <a:xfrm>
          <a:off x="3076575" y="107099100"/>
          <a:ext cx="3800475" cy="485775"/>
          <a:chOff x="3445763" y="3537113"/>
          <a:chExt cx="3800475" cy="485775"/>
        </a:xfrm>
      </xdr:grpSpPr>
      <xdr:grpSp>
        <xdr:nvGrpSpPr>
          <xdr:cNvPr id="804" name="Shape 627">
            <a:extLst>
              <a:ext uri="{FF2B5EF4-FFF2-40B4-BE49-F238E27FC236}">
                <a16:creationId xmlns:a16="http://schemas.microsoft.com/office/drawing/2014/main" id="{00000000-0008-0000-0600-000024030000}"/>
              </a:ext>
            </a:extLst>
          </xdr:cNvPr>
          <xdr:cNvGrpSpPr/>
        </xdr:nvGrpSpPr>
        <xdr:grpSpPr>
          <a:xfrm>
            <a:off x="3445763" y="3537113"/>
            <a:ext cx="3800475" cy="485775"/>
            <a:chOff x="3445763" y="3537113"/>
            <a:chExt cx="3800475" cy="485775"/>
          </a:xfrm>
        </xdr:grpSpPr>
        <xdr:sp macro="" textlink="">
          <xdr:nvSpPr>
            <xdr:cNvPr id="805" name="Shape 4">
              <a:extLst>
                <a:ext uri="{FF2B5EF4-FFF2-40B4-BE49-F238E27FC236}">
                  <a16:creationId xmlns:a16="http://schemas.microsoft.com/office/drawing/2014/main" id="{00000000-0008-0000-0600-000025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06" name="Shape 628">
              <a:extLst>
                <a:ext uri="{FF2B5EF4-FFF2-40B4-BE49-F238E27FC236}">
                  <a16:creationId xmlns:a16="http://schemas.microsoft.com/office/drawing/2014/main" id="{00000000-0008-0000-0600-000026030000}"/>
                </a:ext>
              </a:extLst>
            </xdr:cNvPr>
            <xdr:cNvGrpSpPr/>
          </xdr:nvGrpSpPr>
          <xdr:grpSpPr>
            <a:xfrm>
              <a:off x="3445763" y="3537113"/>
              <a:ext cx="3800475" cy="485775"/>
              <a:chOff x="3445763" y="3537113"/>
              <a:chExt cx="3800475" cy="485775"/>
            </a:xfrm>
          </xdr:grpSpPr>
          <xdr:sp macro="" textlink="">
            <xdr:nvSpPr>
              <xdr:cNvPr id="807" name="Shape 629">
                <a:extLst>
                  <a:ext uri="{FF2B5EF4-FFF2-40B4-BE49-F238E27FC236}">
                    <a16:creationId xmlns:a16="http://schemas.microsoft.com/office/drawing/2014/main" id="{00000000-0008-0000-0600-000027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08" name="Shape 630">
                <a:extLst>
                  <a:ext uri="{FF2B5EF4-FFF2-40B4-BE49-F238E27FC236}">
                    <a16:creationId xmlns:a16="http://schemas.microsoft.com/office/drawing/2014/main" id="{00000000-0008-0000-0600-000028030000}"/>
                  </a:ext>
                </a:extLst>
              </xdr:cNvPr>
              <xdr:cNvGrpSpPr/>
            </xdr:nvGrpSpPr>
            <xdr:grpSpPr>
              <a:xfrm>
                <a:off x="3445763" y="3537113"/>
                <a:ext cx="3800475" cy="485775"/>
                <a:chOff x="17494139" y="25025075"/>
                <a:chExt cx="2301906" cy="493642"/>
              </a:xfrm>
            </xdr:grpSpPr>
            <xdr:sp macro="" textlink="">
              <xdr:nvSpPr>
                <xdr:cNvPr id="809" name="Shape 631">
                  <a:extLst>
                    <a:ext uri="{FF2B5EF4-FFF2-40B4-BE49-F238E27FC236}">
                      <a16:creationId xmlns:a16="http://schemas.microsoft.com/office/drawing/2014/main" id="{00000000-0008-0000-0600-000029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10" name="Shape 632">
                  <a:extLst>
                    <a:ext uri="{FF2B5EF4-FFF2-40B4-BE49-F238E27FC236}">
                      <a16:creationId xmlns:a16="http://schemas.microsoft.com/office/drawing/2014/main" id="{00000000-0008-0000-0600-00002A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LMD</a:t>
                  </a:r>
                  <a:r>
                    <a:rPr lang="en-US" sz="1100" b="0">
                      <a:solidFill>
                        <a:schemeClr val="dk1"/>
                      </a:solidFill>
                      <a:latin typeface="Calibri"/>
                      <a:ea typeface="Calibri"/>
                      <a:cs typeface="Calibri"/>
                      <a:sym typeface="Calibri"/>
                    </a:rPr>
                    <a:t>=</a:t>
                  </a:r>
                  <a:endParaRPr sz="1400"/>
                </a:p>
              </xdr:txBody>
            </xdr:sp>
            <xdr:sp macro="" textlink="">
              <xdr:nvSpPr>
                <xdr:cNvPr id="811" name="Shape 633">
                  <a:extLst>
                    <a:ext uri="{FF2B5EF4-FFF2-40B4-BE49-F238E27FC236}">
                      <a16:creationId xmlns:a16="http://schemas.microsoft.com/office/drawing/2014/main" id="{00000000-0008-0000-0600-00002B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listado maestro de documentos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Listado maestro de documentos consolidado</a:t>
                  </a:r>
                  <a:endParaRPr sz="1400"/>
                </a:p>
              </xdr:txBody>
            </xdr:sp>
          </xdr:grpSp>
        </xdr:grpSp>
      </xdr:grpSp>
    </xdr:grpSp>
    <xdr:clientData fLocksWithSheet="0"/>
  </xdr:oneCellAnchor>
  <xdr:oneCellAnchor>
    <xdr:from>
      <xdr:col>1</xdr:col>
      <xdr:colOff>2962275</xdr:colOff>
      <xdr:row>120</xdr:row>
      <xdr:rowOff>257175</xdr:rowOff>
    </xdr:from>
    <xdr:ext cx="3400425" cy="485775"/>
    <xdr:grpSp>
      <xdr:nvGrpSpPr>
        <xdr:cNvPr id="812" name="Shape 2">
          <a:extLst>
            <a:ext uri="{FF2B5EF4-FFF2-40B4-BE49-F238E27FC236}">
              <a16:creationId xmlns:a16="http://schemas.microsoft.com/office/drawing/2014/main" id="{00000000-0008-0000-0600-00002C030000}"/>
            </a:ext>
          </a:extLst>
        </xdr:cNvPr>
        <xdr:cNvGrpSpPr/>
      </xdr:nvGrpSpPr>
      <xdr:grpSpPr>
        <a:xfrm>
          <a:off x="3276600" y="108080175"/>
          <a:ext cx="3400425" cy="485775"/>
          <a:chOff x="3645788" y="3537113"/>
          <a:chExt cx="3400425" cy="485775"/>
        </a:xfrm>
      </xdr:grpSpPr>
      <xdr:grpSp>
        <xdr:nvGrpSpPr>
          <xdr:cNvPr id="813" name="Shape 634">
            <a:extLst>
              <a:ext uri="{FF2B5EF4-FFF2-40B4-BE49-F238E27FC236}">
                <a16:creationId xmlns:a16="http://schemas.microsoft.com/office/drawing/2014/main" id="{00000000-0008-0000-0600-00002D030000}"/>
              </a:ext>
            </a:extLst>
          </xdr:cNvPr>
          <xdr:cNvGrpSpPr/>
        </xdr:nvGrpSpPr>
        <xdr:grpSpPr>
          <a:xfrm>
            <a:off x="3645788" y="3537113"/>
            <a:ext cx="3400425" cy="485775"/>
            <a:chOff x="3645788" y="3537113"/>
            <a:chExt cx="3400425" cy="485775"/>
          </a:xfrm>
        </xdr:grpSpPr>
        <xdr:sp macro="" textlink="">
          <xdr:nvSpPr>
            <xdr:cNvPr id="814" name="Shape 4">
              <a:extLst>
                <a:ext uri="{FF2B5EF4-FFF2-40B4-BE49-F238E27FC236}">
                  <a16:creationId xmlns:a16="http://schemas.microsoft.com/office/drawing/2014/main" id="{00000000-0008-0000-0600-00002E030000}"/>
                </a:ext>
              </a:extLst>
            </xdr:cNvPr>
            <xdr:cNvSpPr/>
          </xdr:nvSpPr>
          <xdr:spPr>
            <a:xfrm>
              <a:off x="3645788" y="3537113"/>
              <a:ext cx="3400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15" name="Shape 635">
              <a:extLst>
                <a:ext uri="{FF2B5EF4-FFF2-40B4-BE49-F238E27FC236}">
                  <a16:creationId xmlns:a16="http://schemas.microsoft.com/office/drawing/2014/main" id="{00000000-0008-0000-0600-00002F030000}"/>
                </a:ext>
              </a:extLst>
            </xdr:cNvPr>
            <xdr:cNvGrpSpPr/>
          </xdr:nvGrpSpPr>
          <xdr:grpSpPr>
            <a:xfrm>
              <a:off x="3645788" y="3537113"/>
              <a:ext cx="3400425" cy="485775"/>
              <a:chOff x="3645788" y="3537113"/>
              <a:chExt cx="3400425" cy="485775"/>
            </a:xfrm>
          </xdr:grpSpPr>
          <xdr:sp macro="" textlink="">
            <xdr:nvSpPr>
              <xdr:cNvPr id="816" name="Shape 636">
                <a:extLst>
                  <a:ext uri="{FF2B5EF4-FFF2-40B4-BE49-F238E27FC236}">
                    <a16:creationId xmlns:a16="http://schemas.microsoft.com/office/drawing/2014/main" id="{00000000-0008-0000-0600-000030030000}"/>
                  </a:ext>
                </a:extLst>
              </xdr:cNvPr>
              <xdr:cNvSpPr/>
            </xdr:nvSpPr>
            <xdr:spPr>
              <a:xfrm>
                <a:off x="3645788" y="3537113"/>
                <a:ext cx="3400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17" name="Shape 637">
                <a:extLst>
                  <a:ext uri="{FF2B5EF4-FFF2-40B4-BE49-F238E27FC236}">
                    <a16:creationId xmlns:a16="http://schemas.microsoft.com/office/drawing/2014/main" id="{00000000-0008-0000-0600-000031030000}"/>
                  </a:ext>
                </a:extLst>
              </xdr:cNvPr>
              <xdr:cNvGrpSpPr/>
            </xdr:nvGrpSpPr>
            <xdr:grpSpPr>
              <a:xfrm>
                <a:off x="3645788" y="3537113"/>
                <a:ext cx="3400425" cy="485775"/>
                <a:chOff x="17494139" y="25025075"/>
                <a:chExt cx="2301906" cy="493642"/>
              </a:xfrm>
            </xdr:grpSpPr>
            <xdr:sp macro="" textlink="">
              <xdr:nvSpPr>
                <xdr:cNvPr id="818" name="Shape 638">
                  <a:extLst>
                    <a:ext uri="{FF2B5EF4-FFF2-40B4-BE49-F238E27FC236}">
                      <a16:creationId xmlns:a16="http://schemas.microsoft.com/office/drawing/2014/main" id="{00000000-0008-0000-0600-000032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19" name="Shape 639">
                  <a:extLst>
                    <a:ext uri="{FF2B5EF4-FFF2-40B4-BE49-F238E27FC236}">
                      <a16:creationId xmlns:a16="http://schemas.microsoft.com/office/drawing/2014/main" id="{00000000-0008-0000-0600-000033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BIGC</a:t>
                  </a:r>
                  <a:r>
                    <a:rPr lang="en-US" sz="1100" b="0">
                      <a:solidFill>
                        <a:schemeClr val="dk1"/>
                      </a:solidFill>
                      <a:latin typeface="Calibri"/>
                      <a:ea typeface="Calibri"/>
                      <a:cs typeface="Calibri"/>
                      <a:sym typeface="Calibri"/>
                    </a:rPr>
                    <a:t>=</a:t>
                  </a:r>
                  <a:endParaRPr sz="1400"/>
                </a:p>
              </xdr:txBody>
            </xdr:sp>
            <xdr:sp macro="" textlink="">
              <xdr:nvSpPr>
                <xdr:cNvPr id="820" name="Shape 640">
                  <a:extLst>
                    <a:ext uri="{FF2B5EF4-FFF2-40B4-BE49-F238E27FC236}">
                      <a16:creationId xmlns:a16="http://schemas.microsoft.com/office/drawing/2014/main" id="{00000000-0008-0000-0600-000034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de bateria de indicadores realizada____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bateria de indicadores de gestion consolidada</a:t>
                  </a:r>
                  <a:endParaRPr sz="1400"/>
                </a:p>
              </xdr:txBody>
            </xdr:sp>
          </xdr:grpSp>
        </xdr:grpSp>
      </xdr:grpSp>
    </xdr:grpSp>
    <xdr:clientData fLocksWithSheet="0"/>
  </xdr:oneCellAnchor>
  <xdr:oneCellAnchor>
    <xdr:from>
      <xdr:col>1</xdr:col>
      <xdr:colOff>2990850</xdr:colOff>
      <xdr:row>121</xdr:row>
      <xdr:rowOff>219075</xdr:rowOff>
    </xdr:from>
    <xdr:ext cx="3352800" cy="485775"/>
    <xdr:grpSp>
      <xdr:nvGrpSpPr>
        <xdr:cNvPr id="821" name="Shape 2">
          <a:extLst>
            <a:ext uri="{FF2B5EF4-FFF2-40B4-BE49-F238E27FC236}">
              <a16:creationId xmlns:a16="http://schemas.microsoft.com/office/drawing/2014/main" id="{00000000-0008-0000-0600-000035030000}"/>
            </a:ext>
          </a:extLst>
        </xdr:cNvPr>
        <xdr:cNvGrpSpPr/>
      </xdr:nvGrpSpPr>
      <xdr:grpSpPr>
        <a:xfrm>
          <a:off x="3305175" y="108966000"/>
          <a:ext cx="3352800" cy="485775"/>
          <a:chOff x="3669600" y="3537113"/>
          <a:chExt cx="3352800" cy="485775"/>
        </a:xfrm>
      </xdr:grpSpPr>
      <xdr:grpSp>
        <xdr:nvGrpSpPr>
          <xdr:cNvPr id="822" name="Shape 641">
            <a:extLst>
              <a:ext uri="{FF2B5EF4-FFF2-40B4-BE49-F238E27FC236}">
                <a16:creationId xmlns:a16="http://schemas.microsoft.com/office/drawing/2014/main" id="{00000000-0008-0000-0600-000036030000}"/>
              </a:ext>
            </a:extLst>
          </xdr:cNvPr>
          <xdr:cNvGrpSpPr/>
        </xdr:nvGrpSpPr>
        <xdr:grpSpPr>
          <a:xfrm>
            <a:off x="3669600" y="3537113"/>
            <a:ext cx="3352800" cy="485775"/>
            <a:chOff x="3669600" y="3537113"/>
            <a:chExt cx="3352800" cy="485775"/>
          </a:xfrm>
        </xdr:grpSpPr>
        <xdr:sp macro="" textlink="">
          <xdr:nvSpPr>
            <xdr:cNvPr id="823" name="Shape 4">
              <a:extLst>
                <a:ext uri="{FF2B5EF4-FFF2-40B4-BE49-F238E27FC236}">
                  <a16:creationId xmlns:a16="http://schemas.microsoft.com/office/drawing/2014/main" id="{00000000-0008-0000-0600-000037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24" name="Shape 642">
              <a:extLst>
                <a:ext uri="{FF2B5EF4-FFF2-40B4-BE49-F238E27FC236}">
                  <a16:creationId xmlns:a16="http://schemas.microsoft.com/office/drawing/2014/main" id="{00000000-0008-0000-0600-000038030000}"/>
                </a:ext>
              </a:extLst>
            </xdr:cNvPr>
            <xdr:cNvGrpSpPr/>
          </xdr:nvGrpSpPr>
          <xdr:grpSpPr>
            <a:xfrm>
              <a:off x="3669600" y="3537113"/>
              <a:ext cx="3352800" cy="485775"/>
              <a:chOff x="3669600" y="3537113"/>
              <a:chExt cx="3352800" cy="485775"/>
            </a:xfrm>
          </xdr:grpSpPr>
          <xdr:sp macro="" textlink="">
            <xdr:nvSpPr>
              <xdr:cNvPr id="825" name="Shape 643">
                <a:extLst>
                  <a:ext uri="{FF2B5EF4-FFF2-40B4-BE49-F238E27FC236}">
                    <a16:creationId xmlns:a16="http://schemas.microsoft.com/office/drawing/2014/main" id="{00000000-0008-0000-0600-000039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26" name="Shape 644">
                <a:extLst>
                  <a:ext uri="{FF2B5EF4-FFF2-40B4-BE49-F238E27FC236}">
                    <a16:creationId xmlns:a16="http://schemas.microsoft.com/office/drawing/2014/main" id="{00000000-0008-0000-0600-00003A030000}"/>
                  </a:ext>
                </a:extLst>
              </xdr:cNvPr>
              <xdr:cNvGrpSpPr/>
            </xdr:nvGrpSpPr>
            <xdr:grpSpPr>
              <a:xfrm>
                <a:off x="3669600" y="3537113"/>
                <a:ext cx="3352800" cy="485775"/>
                <a:chOff x="17494139" y="25025075"/>
                <a:chExt cx="2301906" cy="493642"/>
              </a:xfrm>
            </xdr:grpSpPr>
            <xdr:sp macro="" textlink="">
              <xdr:nvSpPr>
                <xdr:cNvPr id="827" name="Shape 645">
                  <a:extLst>
                    <a:ext uri="{FF2B5EF4-FFF2-40B4-BE49-F238E27FC236}">
                      <a16:creationId xmlns:a16="http://schemas.microsoft.com/office/drawing/2014/main" id="{00000000-0008-0000-0600-00003B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28" name="Shape 646">
                  <a:extLst>
                    <a:ext uri="{FF2B5EF4-FFF2-40B4-BE49-F238E27FC236}">
                      <a16:creationId xmlns:a16="http://schemas.microsoft.com/office/drawing/2014/main" id="{00000000-0008-0000-0600-00003C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TCGC</a:t>
                  </a:r>
                  <a:r>
                    <a:rPr lang="en-US" sz="1100" b="0">
                      <a:solidFill>
                        <a:schemeClr val="dk1"/>
                      </a:solidFill>
                      <a:latin typeface="Calibri"/>
                      <a:ea typeface="Calibri"/>
                      <a:cs typeface="Calibri"/>
                      <a:sym typeface="Calibri"/>
                    </a:rPr>
                    <a:t>=</a:t>
                  </a:r>
                  <a:endParaRPr sz="1400"/>
                </a:p>
              </xdr:txBody>
            </xdr:sp>
            <xdr:sp macro="" textlink="">
              <xdr:nvSpPr>
                <xdr:cNvPr id="829" name="Shape 647">
                  <a:extLst>
                    <a:ext uri="{FF2B5EF4-FFF2-40B4-BE49-F238E27FC236}">
                      <a16:creationId xmlns:a16="http://schemas.microsoft.com/office/drawing/2014/main" id="{00000000-0008-0000-0600-00003D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de tablero de control realizado___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tablero de control de indicadores consolidado</a:t>
                  </a:r>
                  <a:endParaRPr sz="1400"/>
                </a:p>
              </xdr:txBody>
            </xdr:sp>
          </xdr:grpSp>
        </xdr:grpSp>
      </xdr:grpSp>
    </xdr:grpSp>
    <xdr:clientData fLocksWithSheet="0"/>
  </xdr:oneCellAnchor>
  <xdr:oneCellAnchor>
    <xdr:from>
      <xdr:col>1</xdr:col>
      <xdr:colOff>2990850</xdr:colOff>
      <xdr:row>122</xdr:row>
      <xdr:rowOff>200025</xdr:rowOff>
    </xdr:from>
    <xdr:ext cx="3352800" cy="485775"/>
    <xdr:grpSp>
      <xdr:nvGrpSpPr>
        <xdr:cNvPr id="830" name="Shape 2">
          <a:extLst>
            <a:ext uri="{FF2B5EF4-FFF2-40B4-BE49-F238E27FC236}">
              <a16:creationId xmlns:a16="http://schemas.microsoft.com/office/drawing/2014/main" id="{00000000-0008-0000-0600-00003E030000}"/>
            </a:ext>
          </a:extLst>
        </xdr:cNvPr>
        <xdr:cNvGrpSpPr/>
      </xdr:nvGrpSpPr>
      <xdr:grpSpPr>
        <a:xfrm>
          <a:off x="3305175" y="109870875"/>
          <a:ext cx="3352800" cy="485775"/>
          <a:chOff x="3669600" y="3537113"/>
          <a:chExt cx="3352800" cy="485775"/>
        </a:xfrm>
      </xdr:grpSpPr>
      <xdr:grpSp>
        <xdr:nvGrpSpPr>
          <xdr:cNvPr id="831" name="Shape 648">
            <a:extLst>
              <a:ext uri="{FF2B5EF4-FFF2-40B4-BE49-F238E27FC236}">
                <a16:creationId xmlns:a16="http://schemas.microsoft.com/office/drawing/2014/main" id="{00000000-0008-0000-0600-00003F030000}"/>
              </a:ext>
            </a:extLst>
          </xdr:cNvPr>
          <xdr:cNvGrpSpPr/>
        </xdr:nvGrpSpPr>
        <xdr:grpSpPr>
          <a:xfrm>
            <a:off x="3669600" y="3537113"/>
            <a:ext cx="3352800" cy="485775"/>
            <a:chOff x="3669600" y="3537113"/>
            <a:chExt cx="3352800" cy="485775"/>
          </a:xfrm>
        </xdr:grpSpPr>
        <xdr:sp macro="" textlink="">
          <xdr:nvSpPr>
            <xdr:cNvPr id="832" name="Shape 4">
              <a:extLst>
                <a:ext uri="{FF2B5EF4-FFF2-40B4-BE49-F238E27FC236}">
                  <a16:creationId xmlns:a16="http://schemas.microsoft.com/office/drawing/2014/main" id="{00000000-0008-0000-0600-000040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33" name="Shape 649">
              <a:extLst>
                <a:ext uri="{FF2B5EF4-FFF2-40B4-BE49-F238E27FC236}">
                  <a16:creationId xmlns:a16="http://schemas.microsoft.com/office/drawing/2014/main" id="{00000000-0008-0000-0600-000041030000}"/>
                </a:ext>
              </a:extLst>
            </xdr:cNvPr>
            <xdr:cNvGrpSpPr/>
          </xdr:nvGrpSpPr>
          <xdr:grpSpPr>
            <a:xfrm>
              <a:off x="3669600" y="3537113"/>
              <a:ext cx="3352800" cy="485775"/>
              <a:chOff x="3669600" y="3537113"/>
              <a:chExt cx="3352800" cy="485775"/>
            </a:xfrm>
          </xdr:grpSpPr>
          <xdr:sp macro="" textlink="">
            <xdr:nvSpPr>
              <xdr:cNvPr id="834" name="Shape 650">
                <a:extLst>
                  <a:ext uri="{FF2B5EF4-FFF2-40B4-BE49-F238E27FC236}">
                    <a16:creationId xmlns:a16="http://schemas.microsoft.com/office/drawing/2014/main" id="{00000000-0008-0000-0600-000042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35" name="Shape 651">
                <a:extLst>
                  <a:ext uri="{FF2B5EF4-FFF2-40B4-BE49-F238E27FC236}">
                    <a16:creationId xmlns:a16="http://schemas.microsoft.com/office/drawing/2014/main" id="{00000000-0008-0000-0600-000043030000}"/>
                  </a:ext>
                </a:extLst>
              </xdr:cNvPr>
              <xdr:cNvGrpSpPr/>
            </xdr:nvGrpSpPr>
            <xdr:grpSpPr>
              <a:xfrm>
                <a:off x="3669600" y="3537113"/>
                <a:ext cx="3352800" cy="485775"/>
                <a:chOff x="17494139" y="25025075"/>
                <a:chExt cx="2301906" cy="493642"/>
              </a:xfrm>
            </xdr:grpSpPr>
            <xdr:sp macro="" textlink="">
              <xdr:nvSpPr>
                <xdr:cNvPr id="836" name="Shape 652">
                  <a:extLst>
                    <a:ext uri="{FF2B5EF4-FFF2-40B4-BE49-F238E27FC236}">
                      <a16:creationId xmlns:a16="http://schemas.microsoft.com/office/drawing/2014/main" id="{00000000-0008-0000-0600-000044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37" name="Shape 653">
                  <a:extLst>
                    <a:ext uri="{FF2B5EF4-FFF2-40B4-BE49-F238E27FC236}">
                      <a16:creationId xmlns:a16="http://schemas.microsoft.com/office/drawing/2014/main" id="{00000000-0008-0000-0600-000045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RGRE</a:t>
                  </a:r>
                  <a:r>
                    <a:rPr lang="en-US" sz="1100" b="0">
                      <a:solidFill>
                        <a:schemeClr val="dk1"/>
                      </a:solidFill>
                      <a:latin typeface="Calibri"/>
                      <a:ea typeface="Calibri"/>
                      <a:cs typeface="Calibri"/>
                      <a:sym typeface="Calibri"/>
                    </a:rPr>
                    <a:t>=</a:t>
                  </a:r>
                  <a:endParaRPr sz="1400"/>
                </a:p>
              </xdr:txBody>
            </xdr:sp>
            <xdr:sp macro="" textlink="">
              <xdr:nvSpPr>
                <xdr:cNvPr id="838" name="Shape 654">
                  <a:extLst>
                    <a:ext uri="{FF2B5EF4-FFF2-40B4-BE49-F238E27FC236}">
                      <a16:creationId xmlns:a16="http://schemas.microsoft.com/office/drawing/2014/main" id="{00000000-0008-0000-0600-000046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de reportes de gestiónrealizado___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tablero de control de indicadores consolidado</a:t>
                  </a:r>
                  <a:endParaRPr sz="1400"/>
                </a:p>
              </xdr:txBody>
            </xdr:sp>
          </xdr:grpSp>
        </xdr:grpSp>
      </xdr:grpSp>
    </xdr:grpSp>
    <xdr:clientData fLocksWithSheet="0"/>
  </xdr:oneCellAnchor>
  <xdr:oneCellAnchor>
    <xdr:from>
      <xdr:col>1</xdr:col>
      <xdr:colOff>2990850</xdr:colOff>
      <xdr:row>123</xdr:row>
      <xdr:rowOff>228600</xdr:rowOff>
    </xdr:from>
    <xdr:ext cx="3352800" cy="485775"/>
    <xdr:grpSp>
      <xdr:nvGrpSpPr>
        <xdr:cNvPr id="839" name="Shape 2">
          <a:extLst>
            <a:ext uri="{FF2B5EF4-FFF2-40B4-BE49-F238E27FC236}">
              <a16:creationId xmlns:a16="http://schemas.microsoft.com/office/drawing/2014/main" id="{00000000-0008-0000-0600-000047030000}"/>
            </a:ext>
          </a:extLst>
        </xdr:cNvPr>
        <xdr:cNvGrpSpPr/>
      </xdr:nvGrpSpPr>
      <xdr:grpSpPr>
        <a:xfrm>
          <a:off x="3305175" y="110823375"/>
          <a:ext cx="3352800" cy="485775"/>
          <a:chOff x="3669600" y="3537113"/>
          <a:chExt cx="3352800" cy="485775"/>
        </a:xfrm>
      </xdr:grpSpPr>
      <xdr:grpSp>
        <xdr:nvGrpSpPr>
          <xdr:cNvPr id="840" name="Shape 655">
            <a:extLst>
              <a:ext uri="{FF2B5EF4-FFF2-40B4-BE49-F238E27FC236}">
                <a16:creationId xmlns:a16="http://schemas.microsoft.com/office/drawing/2014/main" id="{00000000-0008-0000-0600-000048030000}"/>
              </a:ext>
            </a:extLst>
          </xdr:cNvPr>
          <xdr:cNvGrpSpPr/>
        </xdr:nvGrpSpPr>
        <xdr:grpSpPr>
          <a:xfrm>
            <a:off x="3669600" y="3537113"/>
            <a:ext cx="3352800" cy="485775"/>
            <a:chOff x="3669600" y="3537113"/>
            <a:chExt cx="3352800" cy="485775"/>
          </a:xfrm>
        </xdr:grpSpPr>
        <xdr:sp macro="" textlink="">
          <xdr:nvSpPr>
            <xdr:cNvPr id="841" name="Shape 4">
              <a:extLst>
                <a:ext uri="{FF2B5EF4-FFF2-40B4-BE49-F238E27FC236}">
                  <a16:creationId xmlns:a16="http://schemas.microsoft.com/office/drawing/2014/main" id="{00000000-0008-0000-0600-000049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42" name="Shape 656">
              <a:extLst>
                <a:ext uri="{FF2B5EF4-FFF2-40B4-BE49-F238E27FC236}">
                  <a16:creationId xmlns:a16="http://schemas.microsoft.com/office/drawing/2014/main" id="{00000000-0008-0000-0600-00004A030000}"/>
                </a:ext>
              </a:extLst>
            </xdr:cNvPr>
            <xdr:cNvGrpSpPr/>
          </xdr:nvGrpSpPr>
          <xdr:grpSpPr>
            <a:xfrm>
              <a:off x="3669600" y="3537113"/>
              <a:ext cx="3352800" cy="485775"/>
              <a:chOff x="3669600" y="3537113"/>
              <a:chExt cx="3352800" cy="485775"/>
            </a:xfrm>
          </xdr:grpSpPr>
          <xdr:sp macro="" textlink="">
            <xdr:nvSpPr>
              <xdr:cNvPr id="843" name="Shape 657">
                <a:extLst>
                  <a:ext uri="{FF2B5EF4-FFF2-40B4-BE49-F238E27FC236}">
                    <a16:creationId xmlns:a16="http://schemas.microsoft.com/office/drawing/2014/main" id="{00000000-0008-0000-0600-00004B030000}"/>
                  </a:ext>
                </a:extLst>
              </xdr:cNvPr>
              <xdr:cNvSpPr/>
            </xdr:nvSpPr>
            <xdr:spPr>
              <a:xfrm>
                <a:off x="3669600" y="3537113"/>
                <a:ext cx="33528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44" name="Shape 658">
                <a:extLst>
                  <a:ext uri="{FF2B5EF4-FFF2-40B4-BE49-F238E27FC236}">
                    <a16:creationId xmlns:a16="http://schemas.microsoft.com/office/drawing/2014/main" id="{00000000-0008-0000-0600-00004C030000}"/>
                  </a:ext>
                </a:extLst>
              </xdr:cNvPr>
              <xdr:cNvGrpSpPr/>
            </xdr:nvGrpSpPr>
            <xdr:grpSpPr>
              <a:xfrm>
                <a:off x="3669600" y="3537113"/>
                <a:ext cx="3352800" cy="485775"/>
                <a:chOff x="17494139" y="25025075"/>
                <a:chExt cx="2301906" cy="493642"/>
              </a:xfrm>
            </xdr:grpSpPr>
            <xdr:sp macro="" textlink="">
              <xdr:nvSpPr>
                <xdr:cNvPr id="845" name="Shape 659">
                  <a:extLst>
                    <a:ext uri="{FF2B5EF4-FFF2-40B4-BE49-F238E27FC236}">
                      <a16:creationId xmlns:a16="http://schemas.microsoft.com/office/drawing/2014/main" id="{00000000-0008-0000-0600-00004D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46" name="Shape 660">
                  <a:extLst>
                    <a:ext uri="{FF2B5EF4-FFF2-40B4-BE49-F238E27FC236}">
                      <a16:creationId xmlns:a16="http://schemas.microsoft.com/office/drawing/2014/main" id="{00000000-0008-0000-0600-00004E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MAIC</a:t>
                  </a:r>
                  <a:r>
                    <a:rPr lang="en-US" sz="1100" b="0">
                      <a:solidFill>
                        <a:schemeClr val="dk1"/>
                      </a:solidFill>
                      <a:latin typeface="Calibri"/>
                      <a:ea typeface="Calibri"/>
                      <a:cs typeface="Calibri"/>
                      <a:sym typeface="Calibri"/>
                    </a:rPr>
                    <a:t>=</a:t>
                  </a:r>
                  <a:endParaRPr sz="1400"/>
                </a:p>
              </xdr:txBody>
            </xdr:sp>
            <xdr:sp macro="" textlink="">
              <xdr:nvSpPr>
                <xdr:cNvPr id="847" name="Shape 661">
                  <a:extLst>
                    <a:ext uri="{FF2B5EF4-FFF2-40B4-BE49-F238E27FC236}">
                      <a16:creationId xmlns:a16="http://schemas.microsoft.com/office/drawing/2014/main" id="{00000000-0008-0000-0600-00004F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de mapa de activos realizado___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mapa de activos de información consolidado</a:t>
                  </a:r>
                  <a:endParaRPr sz="1400"/>
                </a:p>
              </xdr:txBody>
            </xdr:sp>
          </xdr:grpSp>
        </xdr:grpSp>
      </xdr:grpSp>
    </xdr:grpSp>
    <xdr:clientData fLocksWithSheet="0"/>
  </xdr:oneCellAnchor>
  <xdr:oneCellAnchor>
    <xdr:from>
      <xdr:col>1</xdr:col>
      <xdr:colOff>3429000</xdr:colOff>
      <xdr:row>124</xdr:row>
      <xdr:rowOff>238125</xdr:rowOff>
    </xdr:from>
    <xdr:ext cx="2486025" cy="485775"/>
    <xdr:grpSp>
      <xdr:nvGrpSpPr>
        <xdr:cNvPr id="848" name="Shape 2">
          <a:extLst>
            <a:ext uri="{FF2B5EF4-FFF2-40B4-BE49-F238E27FC236}">
              <a16:creationId xmlns:a16="http://schemas.microsoft.com/office/drawing/2014/main" id="{00000000-0008-0000-0600-000050030000}"/>
            </a:ext>
          </a:extLst>
        </xdr:cNvPr>
        <xdr:cNvGrpSpPr/>
      </xdr:nvGrpSpPr>
      <xdr:grpSpPr>
        <a:xfrm>
          <a:off x="3743325" y="111756825"/>
          <a:ext cx="2486025" cy="485775"/>
          <a:chOff x="4102988" y="3537113"/>
          <a:chExt cx="2486025" cy="485775"/>
        </a:xfrm>
      </xdr:grpSpPr>
      <xdr:grpSp>
        <xdr:nvGrpSpPr>
          <xdr:cNvPr id="849" name="Shape 662">
            <a:extLst>
              <a:ext uri="{FF2B5EF4-FFF2-40B4-BE49-F238E27FC236}">
                <a16:creationId xmlns:a16="http://schemas.microsoft.com/office/drawing/2014/main" id="{00000000-0008-0000-0600-000051030000}"/>
              </a:ext>
            </a:extLst>
          </xdr:cNvPr>
          <xdr:cNvGrpSpPr/>
        </xdr:nvGrpSpPr>
        <xdr:grpSpPr>
          <a:xfrm>
            <a:off x="4102988" y="3537113"/>
            <a:ext cx="2486025" cy="485775"/>
            <a:chOff x="4102988" y="3537113"/>
            <a:chExt cx="2486025" cy="485775"/>
          </a:xfrm>
        </xdr:grpSpPr>
        <xdr:sp macro="" textlink="">
          <xdr:nvSpPr>
            <xdr:cNvPr id="850" name="Shape 4">
              <a:extLst>
                <a:ext uri="{FF2B5EF4-FFF2-40B4-BE49-F238E27FC236}">
                  <a16:creationId xmlns:a16="http://schemas.microsoft.com/office/drawing/2014/main" id="{00000000-0008-0000-0600-000052030000}"/>
                </a:ext>
              </a:extLst>
            </xdr:cNvPr>
            <xdr:cNvSpPr/>
          </xdr:nvSpPr>
          <xdr:spPr>
            <a:xfrm>
              <a:off x="4102988" y="3537113"/>
              <a:ext cx="2486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51" name="Shape 663">
              <a:extLst>
                <a:ext uri="{FF2B5EF4-FFF2-40B4-BE49-F238E27FC236}">
                  <a16:creationId xmlns:a16="http://schemas.microsoft.com/office/drawing/2014/main" id="{00000000-0008-0000-0600-000053030000}"/>
                </a:ext>
              </a:extLst>
            </xdr:cNvPr>
            <xdr:cNvGrpSpPr/>
          </xdr:nvGrpSpPr>
          <xdr:grpSpPr>
            <a:xfrm>
              <a:off x="4102988" y="3537113"/>
              <a:ext cx="2486025" cy="485775"/>
              <a:chOff x="4102988" y="3537113"/>
              <a:chExt cx="2486025" cy="485775"/>
            </a:xfrm>
          </xdr:grpSpPr>
          <xdr:sp macro="" textlink="">
            <xdr:nvSpPr>
              <xdr:cNvPr id="852" name="Shape 664">
                <a:extLst>
                  <a:ext uri="{FF2B5EF4-FFF2-40B4-BE49-F238E27FC236}">
                    <a16:creationId xmlns:a16="http://schemas.microsoft.com/office/drawing/2014/main" id="{00000000-0008-0000-0600-000054030000}"/>
                  </a:ext>
                </a:extLst>
              </xdr:cNvPr>
              <xdr:cNvSpPr/>
            </xdr:nvSpPr>
            <xdr:spPr>
              <a:xfrm>
                <a:off x="4102988" y="3537113"/>
                <a:ext cx="24860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53" name="Shape 665">
                <a:extLst>
                  <a:ext uri="{FF2B5EF4-FFF2-40B4-BE49-F238E27FC236}">
                    <a16:creationId xmlns:a16="http://schemas.microsoft.com/office/drawing/2014/main" id="{00000000-0008-0000-0600-000055030000}"/>
                  </a:ext>
                </a:extLst>
              </xdr:cNvPr>
              <xdr:cNvGrpSpPr/>
            </xdr:nvGrpSpPr>
            <xdr:grpSpPr>
              <a:xfrm>
                <a:off x="4102988" y="3537113"/>
                <a:ext cx="2486025" cy="485775"/>
                <a:chOff x="17494139" y="25025075"/>
                <a:chExt cx="2301906" cy="493642"/>
              </a:xfrm>
            </xdr:grpSpPr>
            <xdr:sp macro="" textlink="">
              <xdr:nvSpPr>
                <xdr:cNvPr id="854" name="Shape 666">
                  <a:extLst>
                    <a:ext uri="{FF2B5EF4-FFF2-40B4-BE49-F238E27FC236}">
                      <a16:creationId xmlns:a16="http://schemas.microsoft.com/office/drawing/2014/main" id="{00000000-0008-0000-0600-000056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55" name="Shape 667">
                  <a:extLst>
                    <a:ext uri="{FF2B5EF4-FFF2-40B4-BE49-F238E27FC236}">
                      <a16:creationId xmlns:a16="http://schemas.microsoft.com/office/drawing/2014/main" id="{00000000-0008-0000-0600-000057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ANSF</a:t>
                  </a:r>
                  <a:r>
                    <a:rPr lang="en-US" sz="1100" b="0">
                      <a:solidFill>
                        <a:schemeClr val="dk1"/>
                      </a:solidFill>
                      <a:latin typeface="Calibri"/>
                      <a:ea typeface="Calibri"/>
                      <a:cs typeface="Calibri"/>
                      <a:sym typeface="Calibri"/>
                    </a:rPr>
                    <a:t>=</a:t>
                  </a:r>
                  <a:endParaRPr sz="1400"/>
                </a:p>
              </xdr:txBody>
            </xdr:sp>
            <xdr:sp macro="" textlink="">
              <xdr:nvSpPr>
                <xdr:cNvPr id="856" name="Shape 668">
                  <a:extLst>
                    <a:ext uri="{FF2B5EF4-FFF2-40B4-BE49-F238E27FC236}">
                      <a16:creationId xmlns:a16="http://schemas.microsoft.com/office/drawing/2014/main" id="{00000000-0008-0000-0600-000058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_cantidad de ANS realizados_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ANS formalizados</a:t>
                  </a:r>
                  <a:endParaRPr sz="1400"/>
                </a:p>
              </xdr:txBody>
            </xdr:sp>
          </xdr:grpSp>
        </xdr:grpSp>
      </xdr:grpSp>
    </xdr:grpSp>
    <xdr:clientData fLocksWithSheet="0"/>
  </xdr:oneCellAnchor>
  <xdr:oneCellAnchor>
    <xdr:from>
      <xdr:col>1</xdr:col>
      <xdr:colOff>2590800</xdr:colOff>
      <xdr:row>125</xdr:row>
      <xdr:rowOff>257175</xdr:rowOff>
    </xdr:from>
    <xdr:ext cx="4143375" cy="485775"/>
    <xdr:grpSp>
      <xdr:nvGrpSpPr>
        <xdr:cNvPr id="857" name="Shape 2">
          <a:extLst>
            <a:ext uri="{FF2B5EF4-FFF2-40B4-BE49-F238E27FC236}">
              <a16:creationId xmlns:a16="http://schemas.microsoft.com/office/drawing/2014/main" id="{00000000-0008-0000-0600-000059030000}"/>
            </a:ext>
          </a:extLst>
        </xdr:cNvPr>
        <xdr:cNvGrpSpPr/>
      </xdr:nvGrpSpPr>
      <xdr:grpSpPr>
        <a:xfrm>
          <a:off x="2905125" y="112699800"/>
          <a:ext cx="4143375" cy="485775"/>
          <a:chOff x="3274313" y="3537113"/>
          <a:chExt cx="4143375" cy="485775"/>
        </a:xfrm>
      </xdr:grpSpPr>
      <xdr:grpSp>
        <xdr:nvGrpSpPr>
          <xdr:cNvPr id="858" name="Shape 669">
            <a:extLst>
              <a:ext uri="{FF2B5EF4-FFF2-40B4-BE49-F238E27FC236}">
                <a16:creationId xmlns:a16="http://schemas.microsoft.com/office/drawing/2014/main" id="{00000000-0008-0000-0600-00005A030000}"/>
              </a:ext>
            </a:extLst>
          </xdr:cNvPr>
          <xdr:cNvGrpSpPr/>
        </xdr:nvGrpSpPr>
        <xdr:grpSpPr>
          <a:xfrm>
            <a:off x="3274313" y="3537113"/>
            <a:ext cx="4143375" cy="485775"/>
            <a:chOff x="3274313" y="3537113"/>
            <a:chExt cx="4143375" cy="485775"/>
          </a:xfrm>
        </xdr:grpSpPr>
        <xdr:sp macro="" textlink="">
          <xdr:nvSpPr>
            <xdr:cNvPr id="859" name="Shape 4">
              <a:extLst>
                <a:ext uri="{FF2B5EF4-FFF2-40B4-BE49-F238E27FC236}">
                  <a16:creationId xmlns:a16="http://schemas.microsoft.com/office/drawing/2014/main" id="{00000000-0008-0000-0600-00005B03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60" name="Shape 670">
              <a:extLst>
                <a:ext uri="{FF2B5EF4-FFF2-40B4-BE49-F238E27FC236}">
                  <a16:creationId xmlns:a16="http://schemas.microsoft.com/office/drawing/2014/main" id="{00000000-0008-0000-0600-00005C030000}"/>
                </a:ext>
              </a:extLst>
            </xdr:cNvPr>
            <xdr:cNvGrpSpPr/>
          </xdr:nvGrpSpPr>
          <xdr:grpSpPr>
            <a:xfrm>
              <a:off x="3274313" y="3537113"/>
              <a:ext cx="4143375" cy="485775"/>
              <a:chOff x="3274313" y="3537113"/>
              <a:chExt cx="4143375" cy="485775"/>
            </a:xfrm>
          </xdr:grpSpPr>
          <xdr:sp macro="" textlink="">
            <xdr:nvSpPr>
              <xdr:cNvPr id="861" name="Shape 671">
                <a:extLst>
                  <a:ext uri="{FF2B5EF4-FFF2-40B4-BE49-F238E27FC236}">
                    <a16:creationId xmlns:a16="http://schemas.microsoft.com/office/drawing/2014/main" id="{00000000-0008-0000-0600-00005D03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62" name="Shape 672">
                <a:extLst>
                  <a:ext uri="{FF2B5EF4-FFF2-40B4-BE49-F238E27FC236}">
                    <a16:creationId xmlns:a16="http://schemas.microsoft.com/office/drawing/2014/main" id="{00000000-0008-0000-0600-00005E030000}"/>
                  </a:ext>
                </a:extLst>
              </xdr:cNvPr>
              <xdr:cNvGrpSpPr/>
            </xdr:nvGrpSpPr>
            <xdr:grpSpPr>
              <a:xfrm>
                <a:off x="3274313" y="3537113"/>
                <a:ext cx="4143375" cy="485775"/>
                <a:chOff x="17494139" y="25025075"/>
                <a:chExt cx="2301906" cy="493642"/>
              </a:xfrm>
            </xdr:grpSpPr>
            <xdr:sp macro="" textlink="">
              <xdr:nvSpPr>
                <xdr:cNvPr id="863" name="Shape 673">
                  <a:extLst>
                    <a:ext uri="{FF2B5EF4-FFF2-40B4-BE49-F238E27FC236}">
                      <a16:creationId xmlns:a16="http://schemas.microsoft.com/office/drawing/2014/main" id="{00000000-0008-0000-0600-00005F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64" name="Shape 674">
                  <a:extLst>
                    <a:ext uri="{FF2B5EF4-FFF2-40B4-BE49-F238E27FC236}">
                      <a16:creationId xmlns:a16="http://schemas.microsoft.com/office/drawing/2014/main" id="{00000000-0008-0000-0600-000060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LGRE</a:t>
                  </a:r>
                  <a:r>
                    <a:rPr lang="en-US" sz="1100" b="0">
                      <a:solidFill>
                        <a:schemeClr val="dk1"/>
                      </a:solidFill>
                      <a:latin typeface="Calibri"/>
                      <a:ea typeface="Calibri"/>
                      <a:cs typeface="Calibri"/>
                      <a:sym typeface="Calibri"/>
                    </a:rPr>
                    <a:t>=</a:t>
                  </a:r>
                  <a:endParaRPr sz="1400"/>
                </a:p>
              </xdr:txBody>
            </xdr:sp>
            <xdr:sp macro="" textlink="">
              <xdr:nvSpPr>
                <xdr:cNvPr id="865" name="Shape 675">
                  <a:extLst>
                    <a:ext uri="{FF2B5EF4-FFF2-40B4-BE49-F238E27FC236}">
                      <a16:creationId xmlns:a16="http://schemas.microsoft.com/office/drawing/2014/main" id="{00000000-0008-0000-0600-000061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lineamiento para la gestión de recursos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lineamiento para la gestión de recursos  elaborado</a:t>
                  </a:r>
                  <a:endParaRPr sz="1400"/>
                </a:p>
              </xdr:txBody>
            </xdr:sp>
          </xdr:grpSp>
        </xdr:grpSp>
      </xdr:grpSp>
    </xdr:grpSp>
    <xdr:clientData fLocksWithSheet="0"/>
  </xdr:oneCellAnchor>
  <xdr:oneCellAnchor>
    <xdr:from>
      <xdr:col>1</xdr:col>
      <xdr:colOff>2438400</xdr:colOff>
      <xdr:row>126</xdr:row>
      <xdr:rowOff>238125</xdr:rowOff>
    </xdr:from>
    <xdr:ext cx="4457700" cy="485775"/>
    <xdr:grpSp>
      <xdr:nvGrpSpPr>
        <xdr:cNvPr id="866" name="Shape 2">
          <a:extLst>
            <a:ext uri="{FF2B5EF4-FFF2-40B4-BE49-F238E27FC236}">
              <a16:creationId xmlns:a16="http://schemas.microsoft.com/office/drawing/2014/main" id="{00000000-0008-0000-0600-000062030000}"/>
            </a:ext>
          </a:extLst>
        </xdr:cNvPr>
        <xdr:cNvGrpSpPr/>
      </xdr:nvGrpSpPr>
      <xdr:grpSpPr>
        <a:xfrm>
          <a:off x="2752725" y="113604675"/>
          <a:ext cx="4457700" cy="485775"/>
          <a:chOff x="3117150" y="3537113"/>
          <a:chExt cx="4457700" cy="485775"/>
        </a:xfrm>
      </xdr:grpSpPr>
      <xdr:grpSp>
        <xdr:nvGrpSpPr>
          <xdr:cNvPr id="867" name="Shape 676">
            <a:extLst>
              <a:ext uri="{FF2B5EF4-FFF2-40B4-BE49-F238E27FC236}">
                <a16:creationId xmlns:a16="http://schemas.microsoft.com/office/drawing/2014/main" id="{00000000-0008-0000-0600-000063030000}"/>
              </a:ext>
            </a:extLst>
          </xdr:cNvPr>
          <xdr:cNvGrpSpPr/>
        </xdr:nvGrpSpPr>
        <xdr:grpSpPr>
          <a:xfrm>
            <a:off x="3117150" y="3537113"/>
            <a:ext cx="4457700" cy="485775"/>
            <a:chOff x="3117150" y="3537113"/>
            <a:chExt cx="4457700" cy="485775"/>
          </a:xfrm>
        </xdr:grpSpPr>
        <xdr:sp macro="" textlink="">
          <xdr:nvSpPr>
            <xdr:cNvPr id="868" name="Shape 4">
              <a:extLst>
                <a:ext uri="{FF2B5EF4-FFF2-40B4-BE49-F238E27FC236}">
                  <a16:creationId xmlns:a16="http://schemas.microsoft.com/office/drawing/2014/main" id="{00000000-0008-0000-0600-000064030000}"/>
                </a:ext>
              </a:extLst>
            </xdr:cNvPr>
            <xdr:cNvSpPr/>
          </xdr:nvSpPr>
          <xdr:spPr>
            <a:xfrm>
              <a:off x="3117150" y="3537113"/>
              <a:ext cx="44577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69" name="Shape 677">
              <a:extLst>
                <a:ext uri="{FF2B5EF4-FFF2-40B4-BE49-F238E27FC236}">
                  <a16:creationId xmlns:a16="http://schemas.microsoft.com/office/drawing/2014/main" id="{00000000-0008-0000-0600-000065030000}"/>
                </a:ext>
              </a:extLst>
            </xdr:cNvPr>
            <xdr:cNvGrpSpPr/>
          </xdr:nvGrpSpPr>
          <xdr:grpSpPr>
            <a:xfrm>
              <a:off x="3117150" y="3537113"/>
              <a:ext cx="4457700" cy="485775"/>
              <a:chOff x="3117150" y="3537113"/>
              <a:chExt cx="4457700" cy="485775"/>
            </a:xfrm>
          </xdr:grpSpPr>
          <xdr:sp macro="" textlink="">
            <xdr:nvSpPr>
              <xdr:cNvPr id="870" name="Shape 678">
                <a:extLst>
                  <a:ext uri="{FF2B5EF4-FFF2-40B4-BE49-F238E27FC236}">
                    <a16:creationId xmlns:a16="http://schemas.microsoft.com/office/drawing/2014/main" id="{00000000-0008-0000-0600-000066030000}"/>
                  </a:ext>
                </a:extLst>
              </xdr:cNvPr>
              <xdr:cNvSpPr/>
            </xdr:nvSpPr>
            <xdr:spPr>
              <a:xfrm>
                <a:off x="3117150" y="3537113"/>
                <a:ext cx="44577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71" name="Shape 679">
                <a:extLst>
                  <a:ext uri="{FF2B5EF4-FFF2-40B4-BE49-F238E27FC236}">
                    <a16:creationId xmlns:a16="http://schemas.microsoft.com/office/drawing/2014/main" id="{00000000-0008-0000-0600-000067030000}"/>
                  </a:ext>
                </a:extLst>
              </xdr:cNvPr>
              <xdr:cNvGrpSpPr/>
            </xdr:nvGrpSpPr>
            <xdr:grpSpPr>
              <a:xfrm>
                <a:off x="3117150" y="3537113"/>
                <a:ext cx="4457700" cy="485775"/>
                <a:chOff x="17494139" y="25025075"/>
                <a:chExt cx="2301906" cy="493642"/>
              </a:xfrm>
            </xdr:grpSpPr>
            <xdr:sp macro="" textlink="">
              <xdr:nvSpPr>
                <xdr:cNvPr id="872" name="Shape 680">
                  <a:extLst>
                    <a:ext uri="{FF2B5EF4-FFF2-40B4-BE49-F238E27FC236}">
                      <a16:creationId xmlns:a16="http://schemas.microsoft.com/office/drawing/2014/main" id="{00000000-0008-0000-0600-000068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73" name="Shape 681">
                  <a:extLst>
                    <a:ext uri="{FF2B5EF4-FFF2-40B4-BE49-F238E27FC236}">
                      <a16:creationId xmlns:a16="http://schemas.microsoft.com/office/drawing/2014/main" id="{00000000-0008-0000-0600-000069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ISPR</a:t>
                  </a:r>
                  <a:r>
                    <a:rPr lang="en-US" sz="1100" b="0">
                      <a:solidFill>
                        <a:schemeClr val="dk1"/>
                      </a:solidFill>
                      <a:latin typeface="Calibri"/>
                      <a:ea typeface="Calibri"/>
                      <a:cs typeface="Calibri"/>
                      <a:sym typeface="Calibri"/>
                    </a:rPr>
                    <a:t>=</a:t>
                  </a:r>
                  <a:endParaRPr sz="1400"/>
                </a:p>
              </xdr:txBody>
            </xdr:sp>
            <xdr:sp macro="" textlink="">
              <xdr:nvSpPr>
                <xdr:cNvPr id="874" name="Shape 682">
                  <a:extLst>
                    <a:ext uri="{FF2B5EF4-FFF2-40B4-BE49-F238E27FC236}">
                      <a16:creationId xmlns:a16="http://schemas.microsoft.com/office/drawing/2014/main" id="{00000000-0008-0000-0600-00006A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Cantidad de informes de seguimiento presupuestal realizados_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informes de seguimiento presupuestal planeados</a:t>
                  </a:r>
                  <a:endParaRPr sz="1400"/>
                </a:p>
              </xdr:txBody>
            </xdr:sp>
          </xdr:grpSp>
        </xdr:grpSp>
      </xdr:grpSp>
    </xdr:grpSp>
    <xdr:clientData fLocksWithSheet="0"/>
  </xdr:oneCellAnchor>
  <xdr:oneCellAnchor>
    <xdr:from>
      <xdr:col>1</xdr:col>
      <xdr:colOff>2733675</xdr:colOff>
      <xdr:row>127</xdr:row>
      <xdr:rowOff>219075</xdr:rowOff>
    </xdr:from>
    <xdr:ext cx="3876675" cy="485775"/>
    <xdr:grpSp>
      <xdr:nvGrpSpPr>
        <xdr:cNvPr id="875" name="Shape 2">
          <a:extLst>
            <a:ext uri="{FF2B5EF4-FFF2-40B4-BE49-F238E27FC236}">
              <a16:creationId xmlns:a16="http://schemas.microsoft.com/office/drawing/2014/main" id="{00000000-0008-0000-0600-00006B030000}"/>
            </a:ext>
          </a:extLst>
        </xdr:cNvPr>
        <xdr:cNvGrpSpPr/>
      </xdr:nvGrpSpPr>
      <xdr:grpSpPr>
        <a:xfrm>
          <a:off x="3048000" y="114509550"/>
          <a:ext cx="3876675" cy="485775"/>
          <a:chOff x="3407663" y="3537113"/>
          <a:chExt cx="3876675" cy="485775"/>
        </a:xfrm>
      </xdr:grpSpPr>
      <xdr:grpSp>
        <xdr:nvGrpSpPr>
          <xdr:cNvPr id="876" name="Shape 683">
            <a:extLst>
              <a:ext uri="{FF2B5EF4-FFF2-40B4-BE49-F238E27FC236}">
                <a16:creationId xmlns:a16="http://schemas.microsoft.com/office/drawing/2014/main" id="{00000000-0008-0000-0600-00006C030000}"/>
              </a:ext>
            </a:extLst>
          </xdr:cNvPr>
          <xdr:cNvGrpSpPr/>
        </xdr:nvGrpSpPr>
        <xdr:grpSpPr>
          <a:xfrm>
            <a:off x="3407663" y="3537113"/>
            <a:ext cx="3876675" cy="485775"/>
            <a:chOff x="3407663" y="3537113"/>
            <a:chExt cx="3876675" cy="485775"/>
          </a:xfrm>
        </xdr:grpSpPr>
        <xdr:sp macro="" textlink="">
          <xdr:nvSpPr>
            <xdr:cNvPr id="877" name="Shape 4">
              <a:extLst>
                <a:ext uri="{FF2B5EF4-FFF2-40B4-BE49-F238E27FC236}">
                  <a16:creationId xmlns:a16="http://schemas.microsoft.com/office/drawing/2014/main" id="{00000000-0008-0000-0600-00006D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78" name="Shape 684">
              <a:extLst>
                <a:ext uri="{FF2B5EF4-FFF2-40B4-BE49-F238E27FC236}">
                  <a16:creationId xmlns:a16="http://schemas.microsoft.com/office/drawing/2014/main" id="{00000000-0008-0000-0600-00006E030000}"/>
                </a:ext>
              </a:extLst>
            </xdr:cNvPr>
            <xdr:cNvGrpSpPr/>
          </xdr:nvGrpSpPr>
          <xdr:grpSpPr>
            <a:xfrm>
              <a:off x="3407663" y="3537113"/>
              <a:ext cx="3876675" cy="485775"/>
              <a:chOff x="3407663" y="3537113"/>
              <a:chExt cx="3876675" cy="485775"/>
            </a:xfrm>
          </xdr:grpSpPr>
          <xdr:sp macro="" textlink="">
            <xdr:nvSpPr>
              <xdr:cNvPr id="879" name="Shape 685">
                <a:extLst>
                  <a:ext uri="{FF2B5EF4-FFF2-40B4-BE49-F238E27FC236}">
                    <a16:creationId xmlns:a16="http://schemas.microsoft.com/office/drawing/2014/main" id="{00000000-0008-0000-0600-00006F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80" name="Shape 686">
                <a:extLst>
                  <a:ext uri="{FF2B5EF4-FFF2-40B4-BE49-F238E27FC236}">
                    <a16:creationId xmlns:a16="http://schemas.microsoft.com/office/drawing/2014/main" id="{00000000-0008-0000-0600-000070030000}"/>
                  </a:ext>
                </a:extLst>
              </xdr:cNvPr>
              <xdr:cNvGrpSpPr/>
            </xdr:nvGrpSpPr>
            <xdr:grpSpPr>
              <a:xfrm>
                <a:off x="3407663" y="3537113"/>
                <a:ext cx="3876675" cy="485775"/>
                <a:chOff x="17494139" y="25025075"/>
                <a:chExt cx="2301906" cy="493642"/>
              </a:xfrm>
            </xdr:grpSpPr>
            <xdr:sp macro="" textlink="">
              <xdr:nvSpPr>
                <xdr:cNvPr id="881" name="Shape 687">
                  <a:extLst>
                    <a:ext uri="{FF2B5EF4-FFF2-40B4-BE49-F238E27FC236}">
                      <a16:creationId xmlns:a16="http://schemas.microsoft.com/office/drawing/2014/main" id="{00000000-0008-0000-0600-000071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82" name="Shape 688">
                  <a:extLst>
                    <a:ext uri="{FF2B5EF4-FFF2-40B4-BE49-F238E27FC236}">
                      <a16:creationId xmlns:a16="http://schemas.microsoft.com/office/drawing/2014/main" id="{00000000-0008-0000-0600-000072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ERCC</a:t>
                  </a:r>
                  <a:r>
                    <a:rPr lang="en-US" sz="1100" b="0">
                      <a:solidFill>
                        <a:schemeClr val="dk1"/>
                      </a:solidFill>
                      <a:latin typeface="Calibri"/>
                      <a:ea typeface="Calibri"/>
                      <a:cs typeface="Calibri"/>
                      <a:sym typeface="Calibri"/>
                    </a:rPr>
                    <a:t>=</a:t>
                  </a:r>
                  <a:endParaRPr sz="1400"/>
                </a:p>
              </xdr:txBody>
            </xdr:sp>
            <xdr:sp macro="" textlink="">
              <xdr:nvSpPr>
                <xdr:cNvPr id="883" name="Shape 689">
                  <a:extLst>
                    <a:ext uri="{FF2B5EF4-FFF2-40B4-BE49-F238E27FC236}">
                      <a16:creationId xmlns:a16="http://schemas.microsoft.com/office/drawing/2014/main" id="{00000000-0008-0000-0600-000073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Actas de equipo de rendicion de cuentas realizados_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Actas de equipo de rendición de cuentas planeados</a:t>
                  </a:r>
                  <a:endParaRPr sz="1400"/>
                </a:p>
              </xdr:txBody>
            </xdr:sp>
          </xdr:grpSp>
        </xdr:grpSp>
      </xdr:grpSp>
    </xdr:grpSp>
    <xdr:clientData fLocksWithSheet="0"/>
  </xdr:oneCellAnchor>
  <xdr:oneCellAnchor>
    <xdr:from>
      <xdr:col>1</xdr:col>
      <xdr:colOff>2733675</xdr:colOff>
      <xdr:row>128</xdr:row>
      <xdr:rowOff>238125</xdr:rowOff>
    </xdr:from>
    <xdr:ext cx="3876675" cy="485775"/>
    <xdr:grpSp>
      <xdr:nvGrpSpPr>
        <xdr:cNvPr id="884" name="Shape 2">
          <a:extLst>
            <a:ext uri="{FF2B5EF4-FFF2-40B4-BE49-F238E27FC236}">
              <a16:creationId xmlns:a16="http://schemas.microsoft.com/office/drawing/2014/main" id="{00000000-0008-0000-0600-000074030000}"/>
            </a:ext>
          </a:extLst>
        </xdr:cNvPr>
        <xdr:cNvGrpSpPr/>
      </xdr:nvGrpSpPr>
      <xdr:grpSpPr>
        <a:xfrm>
          <a:off x="3048000" y="115452525"/>
          <a:ext cx="3876675" cy="485775"/>
          <a:chOff x="3407663" y="3537113"/>
          <a:chExt cx="3876675" cy="485775"/>
        </a:xfrm>
      </xdr:grpSpPr>
      <xdr:grpSp>
        <xdr:nvGrpSpPr>
          <xdr:cNvPr id="885" name="Shape 690">
            <a:extLst>
              <a:ext uri="{FF2B5EF4-FFF2-40B4-BE49-F238E27FC236}">
                <a16:creationId xmlns:a16="http://schemas.microsoft.com/office/drawing/2014/main" id="{00000000-0008-0000-0600-000075030000}"/>
              </a:ext>
            </a:extLst>
          </xdr:cNvPr>
          <xdr:cNvGrpSpPr/>
        </xdr:nvGrpSpPr>
        <xdr:grpSpPr>
          <a:xfrm>
            <a:off x="3407663" y="3537113"/>
            <a:ext cx="3876675" cy="485775"/>
            <a:chOff x="3407663" y="3537113"/>
            <a:chExt cx="3876675" cy="485775"/>
          </a:xfrm>
        </xdr:grpSpPr>
        <xdr:sp macro="" textlink="">
          <xdr:nvSpPr>
            <xdr:cNvPr id="886" name="Shape 4">
              <a:extLst>
                <a:ext uri="{FF2B5EF4-FFF2-40B4-BE49-F238E27FC236}">
                  <a16:creationId xmlns:a16="http://schemas.microsoft.com/office/drawing/2014/main" id="{00000000-0008-0000-0600-000076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87" name="Shape 691">
              <a:extLst>
                <a:ext uri="{FF2B5EF4-FFF2-40B4-BE49-F238E27FC236}">
                  <a16:creationId xmlns:a16="http://schemas.microsoft.com/office/drawing/2014/main" id="{00000000-0008-0000-0600-000077030000}"/>
                </a:ext>
              </a:extLst>
            </xdr:cNvPr>
            <xdr:cNvGrpSpPr/>
          </xdr:nvGrpSpPr>
          <xdr:grpSpPr>
            <a:xfrm>
              <a:off x="3407663" y="3537113"/>
              <a:ext cx="3876675" cy="485775"/>
              <a:chOff x="3407663" y="3537113"/>
              <a:chExt cx="3876675" cy="485775"/>
            </a:xfrm>
          </xdr:grpSpPr>
          <xdr:sp macro="" textlink="">
            <xdr:nvSpPr>
              <xdr:cNvPr id="888" name="Shape 692">
                <a:extLst>
                  <a:ext uri="{FF2B5EF4-FFF2-40B4-BE49-F238E27FC236}">
                    <a16:creationId xmlns:a16="http://schemas.microsoft.com/office/drawing/2014/main" id="{00000000-0008-0000-0600-000078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89" name="Shape 693">
                <a:extLst>
                  <a:ext uri="{FF2B5EF4-FFF2-40B4-BE49-F238E27FC236}">
                    <a16:creationId xmlns:a16="http://schemas.microsoft.com/office/drawing/2014/main" id="{00000000-0008-0000-0600-000079030000}"/>
                  </a:ext>
                </a:extLst>
              </xdr:cNvPr>
              <xdr:cNvGrpSpPr/>
            </xdr:nvGrpSpPr>
            <xdr:grpSpPr>
              <a:xfrm>
                <a:off x="3407663" y="3537113"/>
                <a:ext cx="3876675" cy="485775"/>
                <a:chOff x="17494139" y="25025075"/>
                <a:chExt cx="2301906" cy="493642"/>
              </a:xfrm>
            </xdr:grpSpPr>
            <xdr:sp macro="" textlink="">
              <xdr:nvSpPr>
                <xdr:cNvPr id="890" name="Shape 694">
                  <a:extLst>
                    <a:ext uri="{FF2B5EF4-FFF2-40B4-BE49-F238E27FC236}">
                      <a16:creationId xmlns:a16="http://schemas.microsoft.com/office/drawing/2014/main" id="{00000000-0008-0000-0600-00007A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891" name="Shape 695">
                  <a:extLst>
                    <a:ext uri="{FF2B5EF4-FFF2-40B4-BE49-F238E27FC236}">
                      <a16:creationId xmlns:a16="http://schemas.microsoft.com/office/drawing/2014/main" id="{00000000-0008-0000-0600-00007B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IRCP</a:t>
                  </a:r>
                  <a:r>
                    <a:rPr lang="en-US" sz="1100" b="0">
                      <a:solidFill>
                        <a:schemeClr val="dk1"/>
                      </a:solidFill>
                      <a:latin typeface="Calibri"/>
                      <a:ea typeface="Calibri"/>
                      <a:cs typeface="Calibri"/>
                      <a:sym typeface="Calibri"/>
                    </a:rPr>
                    <a:t>=</a:t>
                  </a:r>
                  <a:endParaRPr sz="1400"/>
                </a:p>
              </xdr:txBody>
            </xdr:sp>
            <xdr:sp macro="" textlink="">
              <xdr:nvSpPr>
                <xdr:cNvPr id="892" name="Shape 696">
                  <a:extLst>
                    <a:ext uri="{FF2B5EF4-FFF2-40B4-BE49-F238E27FC236}">
                      <a16:creationId xmlns:a16="http://schemas.microsoft.com/office/drawing/2014/main" id="{00000000-0008-0000-0600-00007C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informe de rendición decuentas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Informe de rendición de cuentas publicado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129</xdr:row>
      <xdr:rowOff>228600</xdr:rowOff>
    </xdr:from>
    <xdr:ext cx="3876675" cy="485775"/>
    <xdr:grpSp>
      <xdr:nvGrpSpPr>
        <xdr:cNvPr id="893" name="Shape 2">
          <a:extLst>
            <a:ext uri="{FF2B5EF4-FFF2-40B4-BE49-F238E27FC236}">
              <a16:creationId xmlns:a16="http://schemas.microsoft.com/office/drawing/2014/main" id="{00000000-0008-0000-0600-00007D030000}"/>
            </a:ext>
          </a:extLst>
        </xdr:cNvPr>
        <xdr:cNvGrpSpPr/>
      </xdr:nvGrpSpPr>
      <xdr:grpSpPr>
        <a:xfrm>
          <a:off x="3048000" y="116366925"/>
          <a:ext cx="3876675" cy="485775"/>
          <a:chOff x="3407663" y="3537113"/>
          <a:chExt cx="3876675" cy="485775"/>
        </a:xfrm>
      </xdr:grpSpPr>
      <xdr:grpSp>
        <xdr:nvGrpSpPr>
          <xdr:cNvPr id="894" name="Shape 697">
            <a:extLst>
              <a:ext uri="{FF2B5EF4-FFF2-40B4-BE49-F238E27FC236}">
                <a16:creationId xmlns:a16="http://schemas.microsoft.com/office/drawing/2014/main" id="{00000000-0008-0000-0600-00007E030000}"/>
              </a:ext>
            </a:extLst>
          </xdr:cNvPr>
          <xdr:cNvGrpSpPr/>
        </xdr:nvGrpSpPr>
        <xdr:grpSpPr>
          <a:xfrm>
            <a:off x="3407663" y="3537113"/>
            <a:ext cx="3876675" cy="485775"/>
            <a:chOff x="3407663" y="3537113"/>
            <a:chExt cx="3876675" cy="485775"/>
          </a:xfrm>
        </xdr:grpSpPr>
        <xdr:sp macro="" textlink="">
          <xdr:nvSpPr>
            <xdr:cNvPr id="895" name="Shape 4">
              <a:extLst>
                <a:ext uri="{FF2B5EF4-FFF2-40B4-BE49-F238E27FC236}">
                  <a16:creationId xmlns:a16="http://schemas.microsoft.com/office/drawing/2014/main" id="{00000000-0008-0000-0600-00007F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896" name="Shape 698">
              <a:extLst>
                <a:ext uri="{FF2B5EF4-FFF2-40B4-BE49-F238E27FC236}">
                  <a16:creationId xmlns:a16="http://schemas.microsoft.com/office/drawing/2014/main" id="{00000000-0008-0000-0600-000080030000}"/>
                </a:ext>
              </a:extLst>
            </xdr:cNvPr>
            <xdr:cNvGrpSpPr/>
          </xdr:nvGrpSpPr>
          <xdr:grpSpPr>
            <a:xfrm>
              <a:off x="3407663" y="3537113"/>
              <a:ext cx="3876675" cy="485775"/>
              <a:chOff x="3407663" y="3537113"/>
              <a:chExt cx="3876675" cy="485775"/>
            </a:xfrm>
          </xdr:grpSpPr>
          <xdr:sp macro="" textlink="">
            <xdr:nvSpPr>
              <xdr:cNvPr id="897" name="Shape 699">
                <a:extLst>
                  <a:ext uri="{FF2B5EF4-FFF2-40B4-BE49-F238E27FC236}">
                    <a16:creationId xmlns:a16="http://schemas.microsoft.com/office/drawing/2014/main" id="{00000000-0008-0000-0600-000081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898" name="Shape 700">
                <a:extLst>
                  <a:ext uri="{FF2B5EF4-FFF2-40B4-BE49-F238E27FC236}">
                    <a16:creationId xmlns:a16="http://schemas.microsoft.com/office/drawing/2014/main" id="{00000000-0008-0000-0600-000082030000}"/>
                  </a:ext>
                </a:extLst>
              </xdr:cNvPr>
              <xdr:cNvGrpSpPr/>
            </xdr:nvGrpSpPr>
            <xdr:grpSpPr>
              <a:xfrm>
                <a:off x="3407663" y="3537113"/>
                <a:ext cx="3876675" cy="485775"/>
                <a:chOff x="17494139" y="25025075"/>
                <a:chExt cx="2301906" cy="493642"/>
              </a:xfrm>
            </xdr:grpSpPr>
            <xdr:sp macro="" textlink="">
              <xdr:nvSpPr>
                <xdr:cNvPr id="899" name="Shape 701">
                  <a:extLst>
                    <a:ext uri="{FF2B5EF4-FFF2-40B4-BE49-F238E27FC236}">
                      <a16:creationId xmlns:a16="http://schemas.microsoft.com/office/drawing/2014/main" id="{00000000-0008-0000-0600-000083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00" name="Shape 702">
                  <a:extLst>
                    <a:ext uri="{FF2B5EF4-FFF2-40B4-BE49-F238E27FC236}">
                      <a16:creationId xmlns:a16="http://schemas.microsoft.com/office/drawing/2014/main" id="{00000000-0008-0000-0600-000084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IPRC</a:t>
                  </a:r>
                  <a:r>
                    <a:rPr lang="en-US" sz="1100" b="0">
                      <a:solidFill>
                        <a:schemeClr val="dk1"/>
                      </a:solidFill>
                      <a:latin typeface="Calibri"/>
                      <a:ea typeface="Calibri"/>
                      <a:cs typeface="Calibri"/>
                      <a:sym typeface="Calibri"/>
                    </a:rPr>
                    <a:t>=</a:t>
                  </a:r>
                  <a:endParaRPr sz="1400"/>
                </a:p>
              </xdr:txBody>
            </xdr:sp>
            <xdr:sp macro="" textlink="">
              <xdr:nvSpPr>
                <xdr:cNvPr id="901" name="Shape 703">
                  <a:extLst>
                    <a:ext uri="{FF2B5EF4-FFF2-40B4-BE49-F238E27FC236}">
                      <a16:creationId xmlns:a16="http://schemas.microsoft.com/office/drawing/2014/main" id="{00000000-0008-0000-0600-000085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invitaciónes de rendición decuentas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invitaciones a rendición de cuentas convocadas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130</xdr:row>
      <xdr:rowOff>257175</xdr:rowOff>
    </xdr:from>
    <xdr:ext cx="3876675" cy="485775"/>
    <xdr:grpSp>
      <xdr:nvGrpSpPr>
        <xdr:cNvPr id="902" name="Shape 2">
          <a:extLst>
            <a:ext uri="{FF2B5EF4-FFF2-40B4-BE49-F238E27FC236}">
              <a16:creationId xmlns:a16="http://schemas.microsoft.com/office/drawing/2014/main" id="{00000000-0008-0000-0600-000086030000}"/>
            </a:ext>
          </a:extLst>
        </xdr:cNvPr>
        <xdr:cNvGrpSpPr/>
      </xdr:nvGrpSpPr>
      <xdr:grpSpPr>
        <a:xfrm>
          <a:off x="3048000" y="117319425"/>
          <a:ext cx="3876675" cy="485775"/>
          <a:chOff x="3407663" y="3537113"/>
          <a:chExt cx="3876675" cy="485775"/>
        </a:xfrm>
      </xdr:grpSpPr>
      <xdr:grpSp>
        <xdr:nvGrpSpPr>
          <xdr:cNvPr id="903" name="Shape 704">
            <a:extLst>
              <a:ext uri="{FF2B5EF4-FFF2-40B4-BE49-F238E27FC236}">
                <a16:creationId xmlns:a16="http://schemas.microsoft.com/office/drawing/2014/main" id="{00000000-0008-0000-0600-000087030000}"/>
              </a:ext>
            </a:extLst>
          </xdr:cNvPr>
          <xdr:cNvGrpSpPr/>
        </xdr:nvGrpSpPr>
        <xdr:grpSpPr>
          <a:xfrm>
            <a:off x="3407663" y="3537113"/>
            <a:ext cx="3876675" cy="485775"/>
            <a:chOff x="3407663" y="3537113"/>
            <a:chExt cx="3876675" cy="485775"/>
          </a:xfrm>
        </xdr:grpSpPr>
        <xdr:sp macro="" textlink="">
          <xdr:nvSpPr>
            <xdr:cNvPr id="904" name="Shape 4">
              <a:extLst>
                <a:ext uri="{FF2B5EF4-FFF2-40B4-BE49-F238E27FC236}">
                  <a16:creationId xmlns:a16="http://schemas.microsoft.com/office/drawing/2014/main" id="{00000000-0008-0000-0600-000088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05" name="Shape 705">
              <a:extLst>
                <a:ext uri="{FF2B5EF4-FFF2-40B4-BE49-F238E27FC236}">
                  <a16:creationId xmlns:a16="http://schemas.microsoft.com/office/drawing/2014/main" id="{00000000-0008-0000-0600-000089030000}"/>
                </a:ext>
              </a:extLst>
            </xdr:cNvPr>
            <xdr:cNvGrpSpPr/>
          </xdr:nvGrpSpPr>
          <xdr:grpSpPr>
            <a:xfrm>
              <a:off x="3407663" y="3537113"/>
              <a:ext cx="3876675" cy="485775"/>
              <a:chOff x="3407663" y="3537113"/>
              <a:chExt cx="3876675" cy="485775"/>
            </a:xfrm>
          </xdr:grpSpPr>
          <xdr:sp macro="" textlink="">
            <xdr:nvSpPr>
              <xdr:cNvPr id="906" name="Shape 706">
                <a:extLst>
                  <a:ext uri="{FF2B5EF4-FFF2-40B4-BE49-F238E27FC236}">
                    <a16:creationId xmlns:a16="http://schemas.microsoft.com/office/drawing/2014/main" id="{00000000-0008-0000-0600-00008A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07" name="Shape 707">
                <a:extLst>
                  <a:ext uri="{FF2B5EF4-FFF2-40B4-BE49-F238E27FC236}">
                    <a16:creationId xmlns:a16="http://schemas.microsoft.com/office/drawing/2014/main" id="{00000000-0008-0000-0600-00008B030000}"/>
                  </a:ext>
                </a:extLst>
              </xdr:cNvPr>
              <xdr:cNvGrpSpPr/>
            </xdr:nvGrpSpPr>
            <xdr:grpSpPr>
              <a:xfrm>
                <a:off x="3407663" y="3537113"/>
                <a:ext cx="3876675" cy="485775"/>
                <a:chOff x="17494139" y="25025075"/>
                <a:chExt cx="2301906" cy="493642"/>
              </a:xfrm>
            </xdr:grpSpPr>
            <xdr:sp macro="" textlink="">
              <xdr:nvSpPr>
                <xdr:cNvPr id="908" name="Shape 708">
                  <a:extLst>
                    <a:ext uri="{FF2B5EF4-FFF2-40B4-BE49-F238E27FC236}">
                      <a16:creationId xmlns:a16="http://schemas.microsoft.com/office/drawing/2014/main" id="{00000000-0008-0000-0600-00008C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09" name="Shape 709">
                  <a:extLst>
                    <a:ext uri="{FF2B5EF4-FFF2-40B4-BE49-F238E27FC236}">
                      <a16:creationId xmlns:a16="http://schemas.microsoft.com/office/drawing/2014/main" id="{00000000-0008-0000-0600-00008D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ERCR</a:t>
                  </a:r>
                  <a:r>
                    <a:rPr lang="en-US" sz="1100" b="0">
                      <a:solidFill>
                        <a:schemeClr val="dk1"/>
                      </a:solidFill>
                      <a:latin typeface="Calibri"/>
                      <a:ea typeface="Calibri"/>
                      <a:cs typeface="Calibri"/>
                      <a:sym typeface="Calibri"/>
                    </a:rPr>
                    <a:t>=</a:t>
                  </a:r>
                  <a:endParaRPr sz="1400"/>
                </a:p>
              </xdr:txBody>
            </xdr:sp>
            <xdr:sp macro="" textlink="">
              <xdr:nvSpPr>
                <xdr:cNvPr id="910" name="Shape 710">
                  <a:extLst>
                    <a:ext uri="{FF2B5EF4-FFF2-40B4-BE49-F238E27FC236}">
                      <a16:creationId xmlns:a16="http://schemas.microsoft.com/office/drawing/2014/main" id="{00000000-0008-0000-0600-00008E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ievento de rendición decuentas coordinado_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evento de rendición de cuentas realizado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2733675</xdr:colOff>
      <xdr:row>131</xdr:row>
      <xdr:rowOff>219075</xdr:rowOff>
    </xdr:from>
    <xdr:ext cx="3876675" cy="485775"/>
    <xdr:grpSp>
      <xdr:nvGrpSpPr>
        <xdr:cNvPr id="911" name="Shape 2">
          <a:extLst>
            <a:ext uri="{FF2B5EF4-FFF2-40B4-BE49-F238E27FC236}">
              <a16:creationId xmlns:a16="http://schemas.microsoft.com/office/drawing/2014/main" id="{00000000-0008-0000-0600-00008F030000}"/>
            </a:ext>
          </a:extLst>
        </xdr:cNvPr>
        <xdr:cNvGrpSpPr/>
      </xdr:nvGrpSpPr>
      <xdr:grpSpPr>
        <a:xfrm>
          <a:off x="3048000" y="118205250"/>
          <a:ext cx="3876675" cy="485775"/>
          <a:chOff x="3407663" y="3537113"/>
          <a:chExt cx="3876675" cy="485775"/>
        </a:xfrm>
      </xdr:grpSpPr>
      <xdr:grpSp>
        <xdr:nvGrpSpPr>
          <xdr:cNvPr id="912" name="Shape 711">
            <a:extLst>
              <a:ext uri="{FF2B5EF4-FFF2-40B4-BE49-F238E27FC236}">
                <a16:creationId xmlns:a16="http://schemas.microsoft.com/office/drawing/2014/main" id="{00000000-0008-0000-0600-000090030000}"/>
              </a:ext>
            </a:extLst>
          </xdr:cNvPr>
          <xdr:cNvGrpSpPr/>
        </xdr:nvGrpSpPr>
        <xdr:grpSpPr>
          <a:xfrm>
            <a:off x="3407663" y="3537113"/>
            <a:ext cx="3876675" cy="485775"/>
            <a:chOff x="3407663" y="3537113"/>
            <a:chExt cx="3876675" cy="485775"/>
          </a:xfrm>
        </xdr:grpSpPr>
        <xdr:sp macro="" textlink="">
          <xdr:nvSpPr>
            <xdr:cNvPr id="913" name="Shape 4">
              <a:extLst>
                <a:ext uri="{FF2B5EF4-FFF2-40B4-BE49-F238E27FC236}">
                  <a16:creationId xmlns:a16="http://schemas.microsoft.com/office/drawing/2014/main" id="{00000000-0008-0000-0600-000091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14" name="Shape 712">
              <a:extLst>
                <a:ext uri="{FF2B5EF4-FFF2-40B4-BE49-F238E27FC236}">
                  <a16:creationId xmlns:a16="http://schemas.microsoft.com/office/drawing/2014/main" id="{00000000-0008-0000-0600-000092030000}"/>
                </a:ext>
              </a:extLst>
            </xdr:cNvPr>
            <xdr:cNvGrpSpPr/>
          </xdr:nvGrpSpPr>
          <xdr:grpSpPr>
            <a:xfrm>
              <a:off x="3407663" y="3537113"/>
              <a:ext cx="3876675" cy="485775"/>
              <a:chOff x="3407663" y="3537113"/>
              <a:chExt cx="3876675" cy="485775"/>
            </a:xfrm>
          </xdr:grpSpPr>
          <xdr:sp macro="" textlink="">
            <xdr:nvSpPr>
              <xdr:cNvPr id="915" name="Shape 713">
                <a:extLst>
                  <a:ext uri="{FF2B5EF4-FFF2-40B4-BE49-F238E27FC236}">
                    <a16:creationId xmlns:a16="http://schemas.microsoft.com/office/drawing/2014/main" id="{00000000-0008-0000-0600-000093030000}"/>
                  </a:ext>
                </a:extLst>
              </xdr:cNvPr>
              <xdr:cNvSpPr/>
            </xdr:nvSpPr>
            <xdr:spPr>
              <a:xfrm>
                <a:off x="3407663" y="3537113"/>
                <a:ext cx="3876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16" name="Shape 714">
                <a:extLst>
                  <a:ext uri="{FF2B5EF4-FFF2-40B4-BE49-F238E27FC236}">
                    <a16:creationId xmlns:a16="http://schemas.microsoft.com/office/drawing/2014/main" id="{00000000-0008-0000-0600-000094030000}"/>
                  </a:ext>
                </a:extLst>
              </xdr:cNvPr>
              <xdr:cNvGrpSpPr/>
            </xdr:nvGrpSpPr>
            <xdr:grpSpPr>
              <a:xfrm>
                <a:off x="3407663" y="3537113"/>
                <a:ext cx="3876675" cy="485775"/>
                <a:chOff x="17494139" y="25025075"/>
                <a:chExt cx="2301906" cy="493642"/>
              </a:xfrm>
            </xdr:grpSpPr>
            <xdr:sp macro="" textlink="">
              <xdr:nvSpPr>
                <xdr:cNvPr id="917" name="Shape 715">
                  <a:extLst>
                    <a:ext uri="{FF2B5EF4-FFF2-40B4-BE49-F238E27FC236}">
                      <a16:creationId xmlns:a16="http://schemas.microsoft.com/office/drawing/2014/main" id="{00000000-0008-0000-0600-000095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18" name="Shape 716">
                  <a:extLst>
                    <a:ext uri="{FF2B5EF4-FFF2-40B4-BE49-F238E27FC236}">
                      <a16:creationId xmlns:a16="http://schemas.microsoft.com/office/drawing/2014/main" id="{00000000-0008-0000-0600-000096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IRCR</a:t>
                  </a:r>
                  <a:r>
                    <a:rPr lang="en-US" sz="1100" b="0">
                      <a:solidFill>
                        <a:schemeClr val="dk1"/>
                      </a:solidFill>
                      <a:latin typeface="Calibri"/>
                      <a:ea typeface="Calibri"/>
                      <a:cs typeface="Calibri"/>
                      <a:sym typeface="Calibri"/>
                    </a:rPr>
                    <a:t>=</a:t>
                  </a:r>
                  <a:endParaRPr sz="1400"/>
                </a:p>
              </xdr:txBody>
            </xdr:sp>
            <xdr:sp macro="" textlink="">
              <xdr:nvSpPr>
                <xdr:cNvPr id="919" name="Shape 717">
                  <a:extLst>
                    <a:ext uri="{FF2B5EF4-FFF2-40B4-BE49-F238E27FC236}">
                      <a16:creationId xmlns:a16="http://schemas.microsoft.com/office/drawing/2014/main" id="{00000000-0008-0000-0600-000097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ievento de rendición decuentas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informe evento de rendición de cuentas realizado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3133725</xdr:colOff>
      <xdr:row>132</xdr:row>
      <xdr:rowOff>228600</xdr:rowOff>
    </xdr:from>
    <xdr:ext cx="3067050" cy="485775"/>
    <xdr:grpSp>
      <xdr:nvGrpSpPr>
        <xdr:cNvPr id="920" name="Shape 2">
          <a:extLst>
            <a:ext uri="{FF2B5EF4-FFF2-40B4-BE49-F238E27FC236}">
              <a16:creationId xmlns:a16="http://schemas.microsoft.com/office/drawing/2014/main" id="{00000000-0008-0000-0600-000098030000}"/>
            </a:ext>
          </a:extLst>
        </xdr:cNvPr>
        <xdr:cNvGrpSpPr/>
      </xdr:nvGrpSpPr>
      <xdr:grpSpPr>
        <a:xfrm>
          <a:off x="3448050" y="119138700"/>
          <a:ext cx="3067050" cy="485775"/>
          <a:chOff x="3812475" y="3537113"/>
          <a:chExt cx="3067050" cy="485775"/>
        </a:xfrm>
      </xdr:grpSpPr>
      <xdr:grpSp>
        <xdr:nvGrpSpPr>
          <xdr:cNvPr id="921" name="Shape 718">
            <a:extLst>
              <a:ext uri="{FF2B5EF4-FFF2-40B4-BE49-F238E27FC236}">
                <a16:creationId xmlns:a16="http://schemas.microsoft.com/office/drawing/2014/main" id="{00000000-0008-0000-0600-000099030000}"/>
              </a:ext>
            </a:extLst>
          </xdr:cNvPr>
          <xdr:cNvGrpSpPr/>
        </xdr:nvGrpSpPr>
        <xdr:grpSpPr>
          <a:xfrm>
            <a:off x="3812475" y="3537113"/>
            <a:ext cx="3067050" cy="485775"/>
            <a:chOff x="3812475" y="3537113"/>
            <a:chExt cx="3067050" cy="485775"/>
          </a:xfrm>
        </xdr:grpSpPr>
        <xdr:sp macro="" textlink="">
          <xdr:nvSpPr>
            <xdr:cNvPr id="922" name="Shape 4">
              <a:extLst>
                <a:ext uri="{FF2B5EF4-FFF2-40B4-BE49-F238E27FC236}">
                  <a16:creationId xmlns:a16="http://schemas.microsoft.com/office/drawing/2014/main" id="{00000000-0008-0000-0600-00009A030000}"/>
                </a:ext>
              </a:extLst>
            </xdr:cNvPr>
            <xdr:cNvSpPr/>
          </xdr:nvSpPr>
          <xdr:spPr>
            <a:xfrm>
              <a:off x="3812475" y="3537113"/>
              <a:ext cx="3067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23" name="Shape 719">
              <a:extLst>
                <a:ext uri="{FF2B5EF4-FFF2-40B4-BE49-F238E27FC236}">
                  <a16:creationId xmlns:a16="http://schemas.microsoft.com/office/drawing/2014/main" id="{00000000-0008-0000-0600-00009B030000}"/>
                </a:ext>
              </a:extLst>
            </xdr:cNvPr>
            <xdr:cNvGrpSpPr/>
          </xdr:nvGrpSpPr>
          <xdr:grpSpPr>
            <a:xfrm>
              <a:off x="3812475" y="3537113"/>
              <a:ext cx="3067050" cy="485775"/>
              <a:chOff x="3812475" y="3537113"/>
              <a:chExt cx="3067050" cy="485775"/>
            </a:xfrm>
          </xdr:grpSpPr>
          <xdr:sp macro="" textlink="">
            <xdr:nvSpPr>
              <xdr:cNvPr id="924" name="Shape 720">
                <a:extLst>
                  <a:ext uri="{FF2B5EF4-FFF2-40B4-BE49-F238E27FC236}">
                    <a16:creationId xmlns:a16="http://schemas.microsoft.com/office/drawing/2014/main" id="{00000000-0008-0000-0600-00009C030000}"/>
                  </a:ext>
                </a:extLst>
              </xdr:cNvPr>
              <xdr:cNvSpPr/>
            </xdr:nvSpPr>
            <xdr:spPr>
              <a:xfrm>
                <a:off x="3812475" y="3537113"/>
                <a:ext cx="3067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25" name="Shape 721">
                <a:extLst>
                  <a:ext uri="{FF2B5EF4-FFF2-40B4-BE49-F238E27FC236}">
                    <a16:creationId xmlns:a16="http://schemas.microsoft.com/office/drawing/2014/main" id="{00000000-0008-0000-0600-00009D030000}"/>
                  </a:ext>
                </a:extLst>
              </xdr:cNvPr>
              <xdr:cNvGrpSpPr/>
            </xdr:nvGrpSpPr>
            <xdr:grpSpPr>
              <a:xfrm>
                <a:off x="3812475" y="3537113"/>
                <a:ext cx="3067050" cy="485775"/>
                <a:chOff x="17494139" y="25025075"/>
                <a:chExt cx="2301906" cy="493642"/>
              </a:xfrm>
            </xdr:grpSpPr>
            <xdr:sp macro="" textlink="">
              <xdr:nvSpPr>
                <xdr:cNvPr id="926" name="Shape 722">
                  <a:extLst>
                    <a:ext uri="{FF2B5EF4-FFF2-40B4-BE49-F238E27FC236}">
                      <a16:creationId xmlns:a16="http://schemas.microsoft.com/office/drawing/2014/main" id="{00000000-0008-0000-0600-00009E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27" name="Shape 723">
                  <a:extLst>
                    <a:ext uri="{FF2B5EF4-FFF2-40B4-BE49-F238E27FC236}">
                      <a16:creationId xmlns:a16="http://schemas.microsoft.com/office/drawing/2014/main" id="{00000000-0008-0000-0600-00009F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PACM</a:t>
                  </a:r>
                  <a:r>
                    <a:rPr lang="en-US" sz="1100" b="0">
                      <a:solidFill>
                        <a:schemeClr val="dk1"/>
                      </a:solidFill>
                      <a:latin typeface="Calibri"/>
                      <a:ea typeface="Calibri"/>
                      <a:cs typeface="Calibri"/>
                      <a:sym typeface="Calibri"/>
                    </a:rPr>
                    <a:t>=</a:t>
                  </a:r>
                  <a:endParaRPr sz="1400"/>
                </a:p>
              </xdr:txBody>
            </xdr:sp>
            <xdr:sp macro="" textlink="">
              <xdr:nvSpPr>
                <xdr:cNvPr id="928" name="Shape 724">
                  <a:extLst>
                    <a:ext uri="{FF2B5EF4-FFF2-40B4-BE49-F238E27FC236}">
                      <a16:creationId xmlns:a16="http://schemas.microsoft.com/office/drawing/2014/main" id="{00000000-0008-0000-0600-0000A0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modificación de resolución de A.C.  </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Resolución de A.C. modificada</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2486025</xdr:colOff>
      <xdr:row>133</xdr:row>
      <xdr:rowOff>247650</xdr:rowOff>
    </xdr:from>
    <xdr:ext cx="4362450" cy="485775"/>
    <xdr:grpSp>
      <xdr:nvGrpSpPr>
        <xdr:cNvPr id="929" name="Shape 2">
          <a:extLst>
            <a:ext uri="{FF2B5EF4-FFF2-40B4-BE49-F238E27FC236}">
              <a16:creationId xmlns:a16="http://schemas.microsoft.com/office/drawing/2014/main" id="{00000000-0008-0000-0600-0000A1030000}"/>
            </a:ext>
          </a:extLst>
        </xdr:cNvPr>
        <xdr:cNvGrpSpPr/>
      </xdr:nvGrpSpPr>
      <xdr:grpSpPr>
        <a:xfrm>
          <a:off x="2800350" y="120081675"/>
          <a:ext cx="4362450" cy="485775"/>
          <a:chOff x="3164775" y="3537113"/>
          <a:chExt cx="4362450" cy="485775"/>
        </a:xfrm>
      </xdr:grpSpPr>
      <xdr:grpSp>
        <xdr:nvGrpSpPr>
          <xdr:cNvPr id="930" name="Shape 725">
            <a:extLst>
              <a:ext uri="{FF2B5EF4-FFF2-40B4-BE49-F238E27FC236}">
                <a16:creationId xmlns:a16="http://schemas.microsoft.com/office/drawing/2014/main" id="{00000000-0008-0000-0600-0000A2030000}"/>
              </a:ext>
            </a:extLst>
          </xdr:cNvPr>
          <xdr:cNvGrpSpPr/>
        </xdr:nvGrpSpPr>
        <xdr:grpSpPr>
          <a:xfrm>
            <a:off x="3164775" y="3537113"/>
            <a:ext cx="4362450" cy="485775"/>
            <a:chOff x="3164775" y="3537113"/>
            <a:chExt cx="4362450" cy="485775"/>
          </a:xfrm>
        </xdr:grpSpPr>
        <xdr:sp macro="" textlink="">
          <xdr:nvSpPr>
            <xdr:cNvPr id="931" name="Shape 4">
              <a:extLst>
                <a:ext uri="{FF2B5EF4-FFF2-40B4-BE49-F238E27FC236}">
                  <a16:creationId xmlns:a16="http://schemas.microsoft.com/office/drawing/2014/main" id="{00000000-0008-0000-0600-0000A3030000}"/>
                </a:ext>
              </a:extLst>
            </xdr:cNvPr>
            <xdr:cNvSpPr/>
          </xdr:nvSpPr>
          <xdr:spPr>
            <a:xfrm>
              <a:off x="3164775" y="3537113"/>
              <a:ext cx="4362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32" name="Shape 726">
              <a:extLst>
                <a:ext uri="{FF2B5EF4-FFF2-40B4-BE49-F238E27FC236}">
                  <a16:creationId xmlns:a16="http://schemas.microsoft.com/office/drawing/2014/main" id="{00000000-0008-0000-0600-0000A4030000}"/>
                </a:ext>
              </a:extLst>
            </xdr:cNvPr>
            <xdr:cNvGrpSpPr/>
          </xdr:nvGrpSpPr>
          <xdr:grpSpPr>
            <a:xfrm>
              <a:off x="3164775" y="3537113"/>
              <a:ext cx="4362450" cy="485775"/>
              <a:chOff x="3164775" y="3537113"/>
              <a:chExt cx="4362450" cy="485775"/>
            </a:xfrm>
          </xdr:grpSpPr>
          <xdr:sp macro="" textlink="">
            <xdr:nvSpPr>
              <xdr:cNvPr id="933" name="Shape 727">
                <a:extLst>
                  <a:ext uri="{FF2B5EF4-FFF2-40B4-BE49-F238E27FC236}">
                    <a16:creationId xmlns:a16="http://schemas.microsoft.com/office/drawing/2014/main" id="{00000000-0008-0000-0600-0000A5030000}"/>
                  </a:ext>
                </a:extLst>
              </xdr:cNvPr>
              <xdr:cNvSpPr/>
            </xdr:nvSpPr>
            <xdr:spPr>
              <a:xfrm>
                <a:off x="3164775" y="3537113"/>
                <a:ext cx="4362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34" name="Shape 728">
                <a:extLst>
                  <a:ext uri="{FF2B5EF4-FFF2-40B4-BE49-F238E27FC236}">
                    <a16:creationId xmlns:a16="http://schemas.microsoft.com/office/drawing/2014/main" id="{00000000-0008-0000-0600-0000A6030000}"/>
                  </a:ext>
                </a:extLst>
              </xdr:cNvPr>
              <xdr:cNvGrpSpPr/>
            </xdr:nvGrpSpPr>
            <xdr:grpSpPr>
              <a:xfrm>
                <a:off x="3164775" y="3537113"/>
                <a:ext cx="4362450" cy="485775"/>
                <a:chOff x="17494139" y="25025075"/>
                <a:chExt cx="2301906" cy="493642"/>
              </a:xfrm>
            </xdr:grpSpPr>
            <xdr:sp macro="" textlink="">
              <xdr:nvSpPr>
                <xdr:cNvPr id="935" name="Shape 729">
                  <a:extLst>
                    <a:ext uri="{FF2B5EF4-FFF2-40B4-BE49-F238E27FC236}">
                      <a16:creationId xmlns:a16="http://schemas.microsoft.com/office/drawing/2014/main" id="{00000000-0008-0000-0600-0000A7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36" name="Shape 730">
                  <a:extLst>
                    <a:ext uri="{FF2B5EF4-FFF2-40B4-BE49-F238E27FC236}">
                      <a16:creationId xmlns:a16="http://schemas.microsoft.com/office/drawing/2014/main" id="{00000000-0008-0000-0600-0000A8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RDPT</a:t>
                  </a:r>
                  <a:r>
                    <a:rPr lang="en-US" sz="1100" b="0">
                      <a:solidFill>
                        <a:schemeClr val="dk1"/>
                      </a:solidFill>
                      <a:latin typeface="Calibri"/>
                      <a:ea typeface="Calibri"/>
                      <a:cs typeface="Calibri"/>
                      <a:sym typeface="Calibri"/>
                    </a:rPr>
                    <a:t>=</a:t>
                  </a:r>
                  <a:endParaRPr sz="1400"/>
                </a:p>
              </xdr:txBody>
            </xdr:sp>
            <xdr:sp macro="" textlink="">
              <xdr:nvSpPr>
                <xdr:cNvPr id="937" name="Shape 731">
                  <a:extLst>
                    <a:ext uri="{FF2B5EF4-FFF2-40B4-BE49-F238E27FC236}">
                      <a16:creationId xmlns:a16="http://schemas.microsoft.com/office/drawing/2014/main" id="{00000000-0008-0000-0600-0000A9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respuestas oportunas realizado trimestralmente_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derechos de petición recibidos trimestralmente</a:t>
                  </a:r>
                  <a:endParaRPr sz="1400"/>
                </a:p>
              </xdr:txBody>
            </xdr:sp>
          </xdr:grpSp>
        </xdr:grpSp>
      </xdr:grpSp>
    </xdr:grpSp>
    <xdr:clientData fLocksWithSheet="0"/>
  </xdr:oneCellAnchor>
  <xdr:oneCellAnchor>
    <xdr:from>
      <xdr:col>1</xdr:col>
      <xdr:colOff>2486025</xdr:colOff>
      <xdr:row>134</xdr:row>
      <xdr:rowOff>219075</xdr:rowOff>
    </xdr:from>
    <xdr:ext cx="4362450" cy="485775"/>
    <xdr:grpSp>
      <xdr:nvGrpSpPr>
        <xdr:cNvPr id="938" name="Shape 2">
          <a:extLst>
            <a:ext uri="{FF2B5EF4-FFF2-40B4-BE49-F238E27FC236}">
              <a16:creationId xmlns:a16="http://schemas.microsoft.com/office/drawing/2014/main" id="{00000000-0008-0000-0600-0000AA030000}"/>
            </a:ext>
          </a:extLst>
        </xdr:cNvPr>
        <xdr:cNvGrpSpPr/>
      </xdr:nvGrpSpPr>
      <xdr:grpSpPr>
        <a:xfrm>
          <a:off x="2800350" y="120977025"/>
          <a:ext cx="4362450" cy="485775"/>
          <a:chOff x="3164775" y="3537113"/>
          <a:chExt cx="4362450" cy="485775"/>
        </a:xfrm>
      </xdr:grpSpPr>
      <xdr:grpSp>
        <xdr:nvGrpSpPr>
          <xdr:cNvPr id="939" name="Shape 732">
            <a:extLst>
              <a:ext uri="{FF2B5EF4-FFF2-40B4-BE49-F238E27FC236}">
                <a16:creationId xmlns:a16="http://schemas.microsoft.com/office/drawing/2014/main" id="{00000000-0008-0000-0600-0000AB030000}"/>
              </a:ext>
            </a:extLst>
          </xdr:cNvPr>
          <xdr:cNvGrpSpPr/>
        </xdr:nvGrpSpPr>
        <xdr:grpSpPr>
          <a:xfrm>
            <a:off x="3164775" y="3537113"/>
            <a:ext cx="4362450" cy="485775"/>
            <a:chOff x="3164775" y="3537113"/>
            <a:chExt cx="4362450" cy="485775"/>
          </a:xfrm>
        </xdr:grpSpPr>
        <xdr:sp macro="" textlink="">
          <xdr:nvSpPr>
            <xdr:cNvPr id="940" name="Shape 4">
              <a:extLst>
                <a:ext uri="{FF2B5EF4-FFF2-40B4-BE49-F238E27FC236}">
                  <a16:creationId xmlns:a16="http://schemas.microsoft.com/office/drawing/2014/main" id="{00000000-0008-0000-0600-0000AC030000}"/>
                </a:ext>
              </a:extLst>
            </xdr:cNvPr>
            <xdr:cNvSpPr/>
          </xdr:nvSpPr>
          <xdr:spPr>
            <a:xfrm>
              <a:off x="3164775" y="3537113"/>
              <a:ext cx="4362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41" name="Shape 733">
              <a:extLst>
                <a:ext uri="{FF2B5EF4-FFF2-40B4-BE49-F238E27FC236}">
                  <a16:creationId xmlns:a16="http://schemas.microsoft.com/office/drawing/2014/main" id="{00000000-0008-0000-0600-0000AD030000}"/>
                </a:ext>
              </a:extLst>
            </xdr:cNvPr>
            <xdr:cNvGrpSpPr/>
          </xdr:nvGrpSpPr>
          <xdr:grpSpPr>
            <a:xfrm>
              <a:off x="3164775" y="3537113"/>
              <a:ext cx="4362450" cy="485775"/>
              <a:chOff x="3164775" y="3537113"/>
              <a:chExt cx="4362450" cy="485775"/>
            </a:xfrm>
          </xdr:grpSpPr>
          <xdr:sp macro="" textlink="">
            <xdr:nvSpPr>
              <xdr:cNvPr id="942" name="Shape 734">
                <a:extLst>
                  <a:ext uri="{FF2B5EF4-FFF2-40B4-BE49-F238E27FC236}">
                    <a16:creationId xmlns:a16="http://schemas.microsoft.com/office/drawing/2014/main" id="{00000000-0008-0000-0600-0000AE030000}"/>
                  </a:ext>
                </a:extLst>
              </xdr:cNvPr>
              <xdr:cNvSpPr/>
            </xdr:nvSpPr>
            <xdr:spPr>
              <a:xfrm>
                <a:off x="3164775" y="3537113"/>
                <a:ext cx="43624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43" name="Shape 735">
                <a:extLst>
                  <a:ext uri="{FF2B5EF4-FFF2-40B4-BE49-F238E27FC236}">
                    <a16:creationId xmlns:a16="http://schemas.microsoft.com/office/drawing/2014/main" id="{00000000-0008-0000-0600-0000AF030000}"/>
                  </a:ext>
                </a:extLst>
              </xdr:cNvPr>
              <xdr:cNvGrpSpPr/>
            </xdr:nvGrpSpPr>
            <xdr:grpSpPr>
              <a:xfrm>
                <a:off x="3164775" y="3537113"/>
                <a:ext cx="4362450" cy="485775"/>
                <a:chOff x="17494139" y="25025075"/>
                <a:chExt cx="2301906" cy="493642"/>
              </a:xfrm>
            </xdr:grpSpPr>
            <xdr:sp macro="" textlink="">
              <xdr:nvSpPr>
                <xdr:cNvPr id="944" name="Shape 736">
                  <a:extLst>
                    <a:ext uri="{FF2B5EF4-FFF2-40B4-BE49-F238E27FC236}">
                      <a16:creationId xmlns:a16="http://schemas.microsoft.com/office/drawing/2014/main" id="{00000000-0008-0000-0600-0000B0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45" name="Shape 737">
                  <a:extLst>
                    <a:ext uri="{FF2B5EF4-FFF2-40B4-BE49-F238E27FC236}">
                      <a16:creationId xmlns:a16="http://schemas.microsoft.com/office/drawing/2014/main" id="{00000000-0008-0000-0600-0000B1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IPQRSE</a:t>
                  </a:r>
                  <a:r>
                    <a:rPr lang="en-US" sz="1100" b="0">
                      <a:solidFill>
                        <a:schemeClr val="dk1"/>
                      </a:solidFill>
                      <a:latin typeface="Calibri"/>
                      <a:ea typeface="Calibri"/>
                      <a:cs typeface="Calibri"/>
                      <a:sym typeface="Calibri"/>
                    </a:rPr>
                    <a:t>=</a:t>
                  </a:r>
                  <a:endParaRPr sz="1400"/>
                </a:p>
              </xdr:txBody>
            </xdr:sp>
            <xdr:sp macro="" textlink="">
              <xdr:nvSpPr>
                <xdr:cNvPr id="946" name="Shape 738">
                  <a:extLst>
                    <a:ext uri="{FF2B5EF4-FFF2-40B4-BE49-F238E27FC236}">
                      <a16:creationId xmlns:a16="http://schemas.microsoft.com/office/drawing/2014/main" id="{00000000-0008-0000-0600-0000B2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de instrumento de evaluación y medición PQRS realizado_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instrumento de evaluación y medición PQRS  elaborado</a:t>
                  </a:r>
                  <a:endParaRPr sz="1400"/>
                </a:p>
              </xdr:txBody>
            </xdr:sp>
          </xdr:grpSp>
        </xdr:grpSp>
      </xdr:grpSp>
    </xdr:grpSp>
    <xdr:clientData fLocksWithSheet="0"/>
  </xdr:oneCellAnchor>
  <xdr:oneCellAnchor>
    <xdr:from>
      <xdr:col>1</xdr:col>
      <xdr:colOff>2895600</xdr:colOff>
      <xdr:row>135</xdr:row>
      <xdr:rowOff>238125</xdr:rowOff>
    </xdr:from>
    <xdr:ext cx="3533775" cy="485775"/>
    <xdr:grpSp>
      <xdr:nvGrpSpPr>
        <xdr:cNvPr id="947" name="Shape 2">
          <a:extLst>
            <a:ext uri="{FF2B5EF4-FFF2-40B4-BE49-F238E27FC236}">
              <a16:creationId xmlns:a16="http://schemas.microsoft.com/office/drawing/2014/main" id="{00000000-0008-0000-0600-0000B3030000}"/>
            </a:ext>
          </a:extLst>
        </xdr:cNvPr>
        <xdr:cNvGrpSpPr/>
      </xdr:nvGrpSpPr>
      <xdr:grpSpPr>
        <a:xfrm>
          <a:off x="3209925" y="121920000"/>
          <a:ext cx="3533775" cy="485775"/>
          <a:chOff x="3579113" y="3537113"/>
          <a:chExt cx="3533775" cy="485775"/>
        </a:xfrm>
      </xdr:grpSpPr>
      <xdr:grpSp>
        <xdr:nvGrpSpPr>
          <xdr:cNvPr id="948" name="Shape 739">
            <a:extLst>
              <a:ext uri="{FF2B5EF4-FFF2-40B4-BE49-F238E27FC236}">
                <a16:creationId xmlns:a16="http://schemas.microsoft.com/office/drawing/2014/main" id="{00000000-0008-0000-0600-0000B4030000}"/>
              </a:ext>
            </a:extLst>
          </xdr:cNvPr>
          <xdr:cNvGrpSpPr/>
        </xdr:nvGrpSpPr>
        <xdr:grpSpPr>
          <a:xfrm>
            <a:off x="3579113" y="3537113"/>
            <a:ext cx="3533775" cy="485775"/>
            <a:chOff x="3579113" y="3537113"/>
            <a:chExt cx="3533775" cy="485775"/>
          </a:xfrm>
        </xdr:grpSpPr>
        <xdr:sp macro="" textlink="">
          <xdr:nvSpPr>
            <xdr:cNvPr id="949" name="Shape 4">
              <a:extLst>
                <a:ext uri="{FF2B5EF4-FFF2-40B4-BE49-F238E27FC236}">
                  <a16:creationId xmlns:a16="http://schemas.microsoft.com/office/drawing/2014/main" id="{00000000-0008-0000-0600-0000B5030000}"/>
                </a:ext>
              </a:extLst>
            </xdr:cNvPr>
            <xdr:cNvSpPr/>
          </xdr:nvSpPr>
          <xdr:spPr>
            <a:xfrm>
              <a:off x="3579113" y="3537113"/>
              <a:ext cx="3533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50" name="Shape 740">
              <a:extLst>
                <a:ext uri="{FF2B5EF4-FFF2-40B4-BE49-F238E27FC236}">
                  <a16:creationId xmlns:a16="http://schemas.microsoft.com/office/drawing/2014/main" id="{00000000-0008-0000-0600-0000B6030000}"/>
                </a:ext>
              </a:extLst>
            </xdr:cNvPr>
            <xdr:cNvGrpSpPr/>
          </xdr:nvGrpSpPr>
          <xdr:grpSpPr>
            <a:xfrm>
              <a:off x="3579113" y="3537113"/>
              <a:ext cx="3533775" cy="485775"/>
              <a:chOff x="3579113" y="3537113"/>
              <a:chExt cx="3533775" cy="485775"/>
            </a:xfrm>
          </xdr:grpSpPr>
          <xdr:sp macro="" textlink="">
            <xdr:nvSpPr>
              <xdr:cNvPr id="951" name="Shape 741">
                <a:extLst>
                  <a:ext uri="{FF2B5EF4-FFF2-40B4-BE49-F238E27FC236}">
                    <a16:creationId xmlns:a16="http://schemas.microsoft.com/office/drawing/2014/main" id="{00000000-0008-0000-0600-0000B7030000}"/>
                  </a:ext>
                </a:extLst>
              </xdr:cNvPr>
              <xdr:cNvSpPr/>
            </xdr:nvSpPr>
            <xdr:spPr>
              <a:xfrm>
                <a:off x="3579113" y="3537113"/>
                <a:ext cx="3533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52" name="Shape 742">
                <a:extLst>
                  <a:ext uri="{FF2B5EF4-FFF2-40B4-BE49-F238E27FC236}">
                    <a16:creationId xmlns:a16="http://schemas.microsoft.com/office/drawing/2014/main" id="{00000000-0008-0000-0600-0000B8030000}"/>
                  </a:ext>
                </a:extLst>
              </xdr:cNvPr>
              <xdr:cNvGrpSpPr/>
            </xdr:nvGrpSpPr>
            <xdr:grpSpPr>
              <a:xfrm>
                <a:off x="3579113" y="3537113"/>
                <a:ext cx="3533775" cy="485775"/>
                <a:chOff x="17494139" y="25025075"/>
                <a:chExt cx="2301906" cy="493642"/>
              </a:xfrm>
            </xdr:grpSpPr>
            <xdr:sp macro="" textlink="">
              <xdr:nvSpPr>
                <xdr:cNvPr id="953" name="Shape 743">
                  <a:extLst>
                    <a:ext uri="{FF2B5EF4-FFF2-40B4-BE49-F238E27FC236}">
                      <a16:creationId xmlns:a16="http://schemas.microsoft.com/office/drawing/2014/main" id="{00000000-0008-0000-0600-0000B9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54" name="Shape 744">
                  <a:extLst>
                    <a:ext uri="{FF2B5EF4-FFF2-40B4-BE49-F238E27FC236}">
                      <a16:creationId xmlns:a16="http://schemas.microsoft.com/office/drawing/2014/main" id="{00000000-0008-0000-0600-0000BA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CPQRSI</a:t>
                  </a:r>
                  <a:r>
                    <a:rPr lang="en-US" sz="1100" b="0">
                      <a:solidFill>
                        <a:schemeClr val="dk1"/>
                      </a:solidFill>
                      <a:latin typeface="Calibri"/>
                      <a:ea typeface="Calibri"/>
                      <a:cs typeface="Calibri"/>
                      <a:sym typeface="Calibri"/>
                    </a:rPr>
                    <a:t>=</a:t>
                  </a:r>
                  <a:endParaRPr sz="1400"/>
                </a:p>
              </xdr:txBody>
            </xdr:sp>
            <xdr:sp macro="" textlink="">
              <xdr:nvSpPr>
                <xdr:cNvPr id="955" name="Shape 745">
                  <a:extLst>
                    <a:ext uri="{FF2B5EF4-FFF2-40B4-BE49-F238E27FC236}">
                      <a16:creationId xmlns:a16="http://schemas.microsoft.com/office/drawing/2014/main" id="{00000000-0008-0000-0600-0000BB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canal de atención PQRS implementado_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70% del canal de atención PQRS elaborado</a:t>
                  </a:r>
                  <a:endParaRPr sz="1400"/>
                </a:p>
              </xdr:txBody>
            </xdr:sp>
          </xdr:grpSp>
        </xdr:grpSp>
      </xdr:grpSp>
    </xdr:grpSp>
    <xdr:clientData fLocksWithSheet="0"/>
  </xdr:oneCellAnchor>
  <xdr:oneCellAnchor>
    <xdr:from>
      <xdr:col>1</xdr:col>
      <xdr:colOff>3286125</xdr:colOff>
      <xdr:row>136</xdr:row>
      <xdr:rowOff>200025</xdr:rowOff>
    </xdr:from>
    <xdr:ext cx="2752725" cy="485775"/>
    <xdr:grpSp>
      <xdr:nvGrpSpPr>
        <xdr:cNvPr id="956" name="Shape 2">
          <a:extLst>
            <a:ext uri="{FF2B5EF4-FFF2-40B4-BE49-F238E27FC236}">
              <a16:creationId xmlns:a16="http://schemas.microsoft.com/office/drawing/2014/main" id="{00000000-0008-0000-0600-0000BC030000}"/>
            </a:ext>
          </a:extLst>
        </xdr:cNvPr>
        <xdr:cNvGrpSpPr/>
      </xdr:nvGrpSpPr>
      <xdr:grpSpPr>
        <a:xfrm>
          <a:off x="3600450" y="122805825"/>
          <a:ext cx="2752725" cy="485775"/>
          <a:chOff x="3969638" y="3537113"/>
          <a:chExt cx="2752725" cy="485775"/>
        </a:xfrm>
      </xdr:grpSpPr>
      <xdr:grpSp>
        <xdr:nvGrpSpPr>
          <xdr:cNvPr id="957" name="Shape 746">
            <a:extLst>
              <a:ext uri="{FF2B5EF4-FFF2-40B4-BE49-F238E27FC236}">
                <a16:creationId xmlns:a16="http://schemas.microsoft.com/office/drawing/2014/main" id="{00000000-0008-0000-0600-0000BD030000}"/>
              </a:ext>
            </a:extLst>
          </xdr:cNvPr>
          <xdr:cNvGrpSpPr/>
        </xdr:nvGrpSpPr>
        <xdr:grpSpPr>
          <a:xfrm>
            <a:off x="3969638" y="3537113"/>
            <a:ext cx="2752725" cy="485775"/>
            <a:chOff x="3969638" y="3537113"/>
            <a:chExt cx="2752725" cy="485775"/>
          </a:xfrm>
        </xdr:grpSpPr>
        <xdr:sp macro="" textlink="">
          <xdr:nvSpPr>
            <xdr:cNvPr id="958" name="Shape 4">
              <a:extLst>
                <a:ext uri="{FF2B5EF4-FFF2-40B4-BE49-F238E27FC236}">
                  <a16:creationId xmlns:a16="http://schemas.microsoft.com/office/drawing/2014/main" id="{00000000-0008-0000-0600-0000BE030000}"/>
                </a:ext>
              </a:extLst>
            </xdr:cNvPr>
            <xdr:cNvSpPr/>
          </xdr:nvSpPr>
          <xdr:spPr>
            <a:xfrm>
              <a:off x="3969638" y="3537113"/>
              <a:ext cx="2752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59" name="Shape 747">
              <a:extLst>
                <a:ext uri="{FF2B5EF4-FFF2-40B4-BE49-F238E27FC236}">
                  <a16:creationId xmlns:a16="http://schemas.microsoft.com/office/drawing/2014/main" id="{00000000-0008-0000-0600-0000BF030000}"/>
                </a:ext>
              </a:extLst>
            </xdr:cNvPr>
            <xdr:cNvGrpSpPr/>
          </xdr:nvGrpSpPr>
          <xdr:grpSpPr>
            <a:xfrm>
              <a:off x="3969638" y="3537113"/>
              <a:ext cx="2752725" cy="485775"/>
              <a:chOff x="3969638" y="3537113"/>
              <a:chExt cx="2752725" cy="485775"/>
            </a:xfrm>
          </xdr:grpSpPr>
          <xdr:sp macro="" textlink="">
            <xdr:nvSpPr>
              <xdr:cNvPr id="960" name="Shape 748">
                <a:extLst>
                  <a:ext uri="{FF2B5EF4-FFF2-40B4-BE49-F238E27FC236}">
                    <a16:creationId xmlns:a16="http://schemas.microsoft.com/office/drawing/2014/main" id="{00000000-0008-0000-0600-0000C0030000}"/>
                  </a:ext>
                </a:extLst>
              </xdr:cNvPr>
              <xdr:cNvSpPr/>
            </xdr:nvSpPr>
            <xdr:spPr>
              <a:xfrm>
                <a:off x="3969638" y="3537113"/>
                <a:ext cx="2752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61" name="Shape 749">
                <a:extLst>
                  <a:ext uri="{FF2B5EF4-FFF2-40B4-BE49-F238E27FC236}">
                    <a16:creationId xmlns:a16="http://schemas.microsoft.com/office/drawing/2014/main" id="{00000000-0008-0000-0600-0000C1030000}"/>
                  </a:ext>
                </a:extLst>
              </xdr:cNvPr>
              <xdr:cNvGrpSpPr/>
            </xdr:nvGrpSpPr>
            <xdr:grpSpPr>
              <a:xfrm>
                <a:off x="3969638" y="3537113"/>
                <a:ext cx="2752725" cy="485775"/>
                <a:chOff x="17494139" y="25025075"/>
                <a:chExt cx="2301906" cy="493642"/>
              </a:xfrm>
            </xdr:grpSpPr>
            <xdr:sp macro="" textlink="">
              <xdr:nvSpPr>
                <xdr:cNvPr id="962" name="Shape 750">
                  <a:extLst>
                    <a:ext uri="{FF2B5EF4-FFF2-40B4-BE49-F238E27FC236}">
                      <a16:creationId xmlns:a16="http://schemas.microsoft.com/office/drawing/2014/main" id="{00000000-0008-0000-0600-0000C2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63" name="Shape 751">
                  <a:extLst>
                    <a:ext uri="{FF2B5EF4-FFF2-40B4-BE49-F238E27FC236}">
                      <a16:creationId xmlns:a16="http://schemas.microsoft.com/office/drawing/2014/main" id="{00000000-0008-0000-0600-0000C3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TADEP</a:t>
                  </a:r>
                  <a:r>
                    <a:rPr lang="en-US" sz="1100" b="0">
                      <a:solidFill>
                        <a:schemeClr val="dk1"/>
                      </a:solidFill>
                      <a:latin typeface="Calibri"/>
                      <a:ea typeface="Calibri"/>
                      <a:cs typeface="Calibri"/>
                      <a:sym typeface="Calibri"/>
                    </a:rPr>
                    <a:t>=</a:t>
                  </a:r>
                  <a:endParaRPr sz="1400"/>
                </a:p>
              </xdr:txBody>
            </xdr:sp>
            <xdr:sp macro="" textlink="">
              <xdr:nvSpPr>
                <xdr:cNvPr id="964" name="Shape 752">
                  <a:extLst>
                    <a:ext uri="{FF2B5EF4-FFF2-40B4-BE49-F238E27FC236}">
                      <a16:creationId xmlns:a16="http://schemas.microsoft.com/office/drawing/2014/main" id="{00000000-0008-0000-0600-0000C4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analisis de datos tabulados 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analisis de datos tabulados </a:t>
                  </a:r>
                  <a:endParaRPr sz="1400"/>
                </a:p>
              </xdr:txBody>
            </xdr:sp>
          </xdr:grpSp>
        </xdr:grpSp>
      </xdr:grpSp>
    </xdr:grpSp>
    <xdr:clientData fLocksWithSheet="0"/>
  </xdr:oneCellAnchor>
  <xdr:oneCellAnchor>
    <xdr:from>
      <xdr:col>1</xdr:col>
      <xdr:colOff>2581275</xdr:colOff>
      <xdr:row>137</xdr:row>
      <xdr:rowOff>200025</xdr:rowOff>
    </xdr:from>
    <xdr:ext cx="4162425" cy="485775"/>
    <xdr:grpSp>
      <xdr:nvGrpSpPr>
        <xdr:cNvPr id="965" name="Shape 2">
          <a:extLst>
            <a:ext uri="{FF2B5EF4-FFF2-40B4-BE49-F238E27FC236}">
              <a16:creationId xmlns:a16="http://schemas.microsoft.com/office/drawing/2014/main" id="{00000000-0008-0000-0600-0000C5030000}"/>
            </a:ext>
          </a:extLst>
        </xdr:cNvPr>
        <xdr:cNvGrpSpPr/>
      </xdr:nvGrpSpPr>
      <xdr:grpSpPr>
        <a:xfrm>
          <a:off x="2895600" y="123729750"/>
          <a:ext cx="4162425" cy="485775"/>
          <a:chOff x="3264788" y="3537113"/>
          <a:chExt cx="4162425" cy="485775"/>
        </a:xfrm>
      </xdr:grpSpPr>
      <xdr:grpSp>
        <xdr:nvGrpSpPr>
          <xdr:cNvPr id="966" name="Shape 753">
            <a:extLst>
              <a:ext uri="{FF2B5EF4-FFF2-40B4-BE49-F238E27FC236}">
                <a16:creationId xmlns:a16="http://schemas.microsoft.com/office/drawing/2014/main" id="{00000000-0008-0000-0600-0000C6030000}"/>
              </a:ext>
            </a:extLst>
          </xdr:cNvPr>
          <xdr:cNvGrpSpPr/>
        </xdr:nvGrpSpPr>
        <xdr:grpSpPr>
          <a:xfrm>
            <a:off x="3264788" y="3537113"/>
            <a:ext cx="4162425" cy="485775"/>
            <a:chOff x="3264788" y="3537113"/>
            <a:chExt cx="4162425" cy="485775"/>
          </a:xfrm>
        </xdr:grpSpPr>
        <xdr:sp macro="" textlink="">
          <xdr:nvSpPr>
            <xdr:cNvPr id="967" name="Shape 4">
              <a:extLst>
                <a:ext uri="{FF2B5EF4-FFF2-40B4-BE49-F238E27FC236}">
                  <a16:creationId xmlns:a16="http://schemas.microsoft.com/office/drawing/2014/main" id="{00000000-0008-0000-0600-0000C7030000}"/>
                </a:ext>
              </a:extLst>
            </xdr:cNvPr>
            <xdr:cNvSpPr/>
          </xdr:nvSpPr>
          <xdr:spPr>
            <a:xfrm>
              <a:off x="3264788" y="3537113"/>
              <a:ext cx="4162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68" name="Shape 754">
              <a:extLst>
                <a:ext uri="{FF2B5EF4-FFF2-40B4-BE49-F238E27FC236}">
                  <a16:creationId xmlns:a16="http://schemas.microsoft.com/office/drawing/2014/main" id="{00000000-0008-0000-0600-0000C8030000}"/>
                </a:ext>
              </a:extLst>
            </xdr:cNvPr>
            <xdr:cNvGrpSpPr/>
          </xdr:nvGrpSpPr>
          <xdr:grpSpPr>
            <a:xfrm>
              <a:off x="3264788" y="3537113"/>
              <a:ext cx="4162425" cy="485775"/>
              <a:chOff x="3264788" y="3537113"/>
              <a:chExt cx="4162425" cy="485775"/>
            </a:xfrm>
          </xdr:grpSpPr>
          <xdr:sp macro="" textlink="">
            <xdr:nvSpPr>
              <xdr:cNvPr id="969" name="Shape 755">
                <a:extLst>
                  <a:ext uri="{FF2B5EF4-FFF2-40B4-BE49-F238E27FC236}">
                    <a16:creationId xmlns:a16="http://schemas.microsoft.com/office/drawing/2014/main" id="{00000000-0008-0000-0600-0000C9030000}"/>
                  </a:ext>
                </a:extLst>
              </xdr:cNvPr>
              <xdr:cNvSpPr/>
            </xdr:nvSpPr>
            <xdr:spPr>
              <a:xfrm>
                <a:off x="3264788" y="3537113"/>
                <a:ext cx="41624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70" name="Shape 756">
                <a:extLst>
                  <a:ext uri="{FF2B5EF4-FFF2-40B4-BE49-F238E27FC236}">
                    <a16:creationId xmlns:a16="http://schemas.microsoft.com/office/drawing/2014/main" id="{00000000-0008-0000-0600-0000CA030000}"/>
                  </a:ext>
                </a:extLst>
              </xdr:cNvPr>
              <xdr:cNvGrpSpPr/>
            </xdr:nvGrpSpPr>
            <xdr:grpSpPr>
              <a:xfrm>
                <a:off x="3264788" y="3537113"/>
                <a:ext cx="4162425" cy="485775"/>
                <a:chOff x="17494139" y="25025075"/>
                <a:chExt cx="2301906" cy="493642"/>
              </a:xfrm>
            </xdr:grpSpPr>
            <xdr:sp macro="" textlink="">
              <xdr:nvSpPr>
                <xdr:cNvPr id="971" name="Shape 757">
                  <a:extLst>
                    <a:ext uri="{FF2B5EF4-FFF2-40B4-BE49-F238E27FC236}">
                      <a16:creationId xmlns:a16="http://schemas.microsoft.com/office/drawing/2014/main" id="{00000000-0008-0000-0600-0000CB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72" name="Shape 758">
                  <a:extLst>
                    <a:ext uri="{FF2B5EF4-FFF2-40B4-BE49-F238E27FC236}">
                      <a16:creationId xmlns:a16="http://schemas.microsoft.com/office/drawing/2014/main" id="{00000000-0008-0000-0600-0000CC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IEMU</a:t>
                  </a:r>
                  <a:r>
                    <a:rPr lang="en-US" sz="1100" b="0">
                      <a:solidFill>
                        <a:schemeClr val="dk1"/>
                      </a:solidFill>
                      <a:latin typeface="Calibri"/>
                      <a:ea typeface="Calibri"/>
                      <a:cs typeface="Calibri"/>
                      <a:sym typeface="Calibri"/>
                    </a:rPr>
                    <a:t>=</a:t>
                  </a:r>
                  <a:endParaRPr sz="1400"/>
                </a:p>
              </xdr:txBody>
            </xdr:sp>
            <xdr:sp macro="" textlink="">
              <xdr:nvSpPr>
                <xdr:cNvPr id="973" name="Shape 759">
                  <a:extLst>
                    <a:ext uri="{FF2B5EF4-FFF2-40B4-BE49-F238E27FC236}">
                      <a16:creationId xmlns:a16="http://schemas.microsoft.com/office/drawing/2014/main" id="{00000000-0008-0000-0600-0000CD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instrumento de evaluación y medición  elaborado_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instrumento de evaluación y medición elaborado </a:t>
                  </a:r>
                  <a:endParaRPr sz="1400"/>
                </a:p>
              </xdr:txBody>
            </xdr:sp>
          </xdr:grpSp>
        </xdr:grpSp>
      </xdr:grpSp>
    </xdr:grpSp>
    <xdr:clientData fLocksWithSheet="0"/>
  </xdr:oneCellAnchor>
  <xdr:oneCellAnchor>
    <xdr:from>
      <xdr:col>1</xdr:col>
      <xdr:colOff>3286125</xdr:colOff>
      <xdr:row>138</xdr:row>
      <xdr:rowOff>247650</xdr:rowOff>
    </xdr:from>
    <xdr:ext cx="2752725" cy="485775"/>
    <xdr:grpSp>
      <xdr:nvGrpSpPr>
        <xdr:cNvPr id="974" name="Shape 2">
          <a:extLst>
            <a:ext uri="{FF2B5EF4-FFF2-40B4-BE49-F238E27FC236}">
              <a16:creationId xmlns:a16="http://schemas.microsoft.com/office/drawing/2014/main" id="{00000000-0008-0000-0600-0000CE030000}"/>
            </a:ext>
          </a:extLst>
        </xdr:cNvPr>
        <xdr:cNvGrpSpPr/>
      </xdr:nvGrpSpPr>
      <xdr:grpSpPr>
        <a:xfrm>
          <a:off x="3600450" y="124701300"/>
          <a:ext cx="2752725" cy="485775"/>
          <a:chOff x="3969638" y="3537113"/>
          <a:chExt cx="2752725" cy="485775"/>
        </a:xfrm>
      </xdr:grpSpPr>
      <xdr:grpSp>
        <xdr:nvGrpSpPr>
          <xdr:cNvPr id="975" name="Shape 760">
            <a:extLst>
              <a:ext uri="{FF2B5EF4-FFF2-40B4-BE49-F238E27FC236}">
                <a16:creationId xmlns:a16="http://schemas.microsoft.com/office/drawing/2014/main" id="{00000000-0008-0000-0600-0000CF030000}"/>
              </a:ext>
            </a:extLst>
          </xdr:cNvPr>
          <xdr:cNvGrpSpPr/>
        </xdr:nvGrpSpPr>
        <xdr:grpSpPr>
          <a:xfrm>
            <a:off x="3969638" y="3537113"/>
            <a:ext cx="2752725" cy="485775"/>
            <a:chOff x="3969638" y="3537113"/>
            <a:chExt cx="2752725" cy="485775"/>
          </a:xfrm>
        </xdr:grpSpPr>
        <xdr:sp macro="" textlink="">
          <xdr:nvSpPr>
            <xdr:cNvPr id="976" name="Shape 4">
              <a:extLst>
                <a:ext uri="{FF2B5EF4-FFF2-40B4-BE49-F238E27FC236}">
                  <a16:creationId xmlns:a16="http://schemas.microsoft.com/office/drawing/2014/main" id="{00000000-0008-0000-0600-0000D0030000}"/>
                </a:ext>
              </a:extLst>
            </xdr:cNvPr>
            <xdr:cNvSpPr/>
          </xdr:nvSpPr>
          <xdr:spPr>
            <a:xfrm>
              <a:off x="3969638" y="3537113"/>
              <a:ext cx="2752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77" name="Shape 761">
              <a:extLst>
                <a:ext uri="{FF2B5EF4-FFF2-40B4-BE49-F238E27FC236}">
                  <a16:creationId xmlns:a16="http://schemas.microsoft.com/office/drawing/2014/main" id="{00000000-0008-0000-0600-0000D1030000}"/>
                </a:ext>
              </a:extLst>
            </xdr:cNvPr>
            <xdr:cNvGrpSpPr/>
          </xdr:nvGrpSpPr>
          <xdr:grpSpPr>
            <a:xfrm>
              <a:off x="3969638" y="3537113"/>
              <a:ext cx="2752725" cy="485775"/>
              <a:chOff x="3969638" y="3537113"/>
              <a:chExt cx="2752725" cy="485775"/>
            </a:xfrm>
          </xdr:grpSpPr>
          <xdr:sp macro="" textlink="">
            <xdr:nvSpPr>
              <xdr:cNvPr id="978" name="Shape 762">
                <a:extLst>
                  <a:ext uri="{FF2B5EF4-FFF2-40B4-BE49-F238E27FC236}">
                    <a16:creationId xmlns:a16="http://schemas.microsoft.com/office/drawing/2014/main" id="{00000000-0008-0000-0600-0000D2030000}"/>
                  </a:ext>
                </a:extLst>
              </xdr:cNvPr>
              <xdr:cNvSpPr/>
            </xdr:nvSpPr>
            <xdr:spPr>
              <a:xfrm>
                <a:off x="3969638" y="3537113"/>
                <a:ext cx="27527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79" name="Shape 763">
                <a:extLst>
                  <a:ext uri="{FF2B5EF4-FFF2-40B4-BE49-F238E27FC236}">
                    <a16:creationId xmlns:a16="http://schemas.microsoft.com/office/drawing/2014/main" id="{00000000-0008-0000-0600-0000D3030000}"/>
                  </a:ext>
                </a:extLst>
              </xdr:cNvPr>
              <xdr:cNvGrpSpPr/>
            </xdr:nvGrpSpPr>
            <xdr:grpSpPr>
              <a:xfrm>
                <a:off x="3969638" y="3537113"/>
                <a:ext cx="2752725" cy="485775"/>
                <a:chOff x="17494139" y="25025075"/>
                <a:chExt cx="2301906" cy="493642"/>
              </a:xfrm>
            </xdr:grpSpPr>
            <xdr:sp macro="" textlink="">
              <xdr:nvSpPr>
                <xdr:cNvPr id="980" name="Shape 764">
                  <a:extLst>
                    <a:ext uri="{FF2B5EF4-FFF2-40B4-BE49-F238E27FC236}">
                      <a16:creationId xmlns:a16="http://schemas.microsoft.com/office/drawing/2014/main" id="{00000000-0008-0000-0600-0000D4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81" name="Shape 765">
                  <a:extLst>
                    <a:ext uri="{FF2B5EF4-FFF2-40B4-BE49-F238E27FC236}">
                      <a16:creationId xmlns:a16="http://schemas.microsoft.com/office/drawing/2014/main" id="{00000000-0008-0000-0600-0000D5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TADEA</a:t>
                  </a:r>
                  <a:r>
                    <a:rPr lang="en-US" sz="1100" b="0">
                      <a:solidFill>
                        <a:schemeClr val="dk1"/>
                      </a:solidFill>
                      <a:latin typeface="Calibri"/>
                      <a:ea typeface="Calibri"/>
                      <a:cs typeface="Calibri"/>
                      <a:sym typeface="Calibri"/>
                    </a:rPr>
                    <a:t>=</a:t>
                  </a:r>
                  <a:endParaRPr sz="1400"/>
                </a:p>
              </xdr:txBody>
            </xdr:sp>
            <xdr:sp macro="" textlink="">
              <xdr:nvSpPr>
                <xdr:cNvPr id="982" name="Shape 766">
                  <a:extLst>
                    <a:ext uri="{FF2B5EF4-FFF2-40B4-BE49-F238E27FC236}">
                      <a16:creationId xmlns:a16="http://schemas.microsoft.com/office/drawing/2014/main" id="{00000000-0008-0000-0600-0000D6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analisis de datos tabulados 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analisis de datos tabulados </a:t>
                  </a:r>
                  <a:endParaRPr sz="1400"/>
                </a:p>
              </xdr:txBody>
            </xdr:sp>
          </xdr:grpSp>
        </xdr:grpSp>
      </xdr:grpSp>
    </xdr:grpSp>
    <xdr:clientData fLocksWithSheet="0"/>
  </xdr:oneCellAnchor>
  <xdr:oneCellAnchor>
    <xdr:from>
      <xdr:col>1</xdr:col>
      <xdr:colOff>2305050</xdr:colOff>
      <xdr:row>139</xdr:row>
      <xdr:rowOff>228600</xdr:rowOff>
    </xdr:from>
    <xdr:ext cx="4724400" cy="485775"/>
    <xdr:grpSp>
      <xdr:nvGrpSpPr>
        <xdr:cNvPr id="983" name="Shape 2">
          <a:extLst>
            <a:ext uri="{FF2B5EF4-FFF2-40B4-BE49-F238E27FC236}">
              <a16:creationId xmlns:a16="http://schemas.microsoft.com/office/drawing/2014/main" id="{00000000-0008-0000-0600-0000D7030000}"/>
            </a:ext>
          </a:extLst>
        </xdr:cNvPr>
        <xdr:cNvGrpSpPr/>
      </xdr:nvGrpSpPr>
      <xdr:grpSpPr>
        <a:xfrm>
          <a:off x="2619375" y="125606175"/>
          <a:ext cx="4724400" cy="485775"/>
          <a:chOff x="2983800" y="3537113"/>
          <a:chExt cx="4724400" cy="485775"/>
        </a:xfrm>
      </xdr:grpSpPr>
      <xdr:grpSp>
        <xdr:nvGrpSpPr>
          <xdr:cNvPr id="984" name="Shape 767">
            <a:extLst>
              <a:ext uri="{FF2B5EF4-FFF2-40B4-BE49-F238E27FC236}">
                <a16:creationId xmlns:a16="http://schemas.microsoft.com/office/drawing/2014/main" id="{00000000-0008-0000-0600-0000D8030000}"/>
              </a:ext>
            </a:extLst>
          </xdr:cNvPr>
          <xdr:cNvGrpSpPr/>
        </xdr:nvGrpSpPr>
        <xdr:grpSpPr>
          <a:xfrm>
            <a:off x="2983800" y="3537113"/>
            <a:ext cx="4724400" cy="485775"/>
            <a:chOff x="2983800" y="3537113"/>
            <a:chExt cx="4724400" cy="485775"/>
          </a:xfrm>
        </xdr:grpSpPr>
        <xdr:sp macro="" textlink="">
          <xdr:nvSpPr>
            <xdr:cNvPr id="985" name="Shape 4">
              <a:extLst>
                <a:ext uri="{FF2B5EF4-FFF2-40B4-BE49-F238E27FC236}">
                  <a16:creationId xmlns:a16="http://schemas.microsoft.com/office/drawing/2014/main" id="{00000000-0008-0000-0600-0000D9030000}"/>
                </a:ext>
              </a:extLst>
            </xdr:cNvPr>
            <xdr:cNvSpPr/>
          </xdr:nvSpPr>
          <xdr:spPr>
            <a:xfrm>
              <a:off x="2983800" y="3537113"/>
              <a:ext cx="4724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86" name="Shape 768">
              <a:extLst>
                <a:ext uri="{FF2B5EF4-FFF2-40B4-BE49-F238E27FC236}">
                  <a16:creationId xmlns:a16="http://schemas.microsoft.com/office/drawing/2014/main" id="{00000000-0008-0000-0600-0000DA030000}"/>
                </a:ext>
              </a:extLst>
            </xdr:cNvPr>
            <xdr:cNvGrpSpPr/>
          </xdr:nvGrpSpPr>
          <xdr:grpSpPr>
            <a:xfrm>
              <a:off x="2983800" y="3537113"/>
              <a:ext cx="4724400" cy="485775"/>
              <a:chOff x="2983800" y="3537113"/>
              <a:chExt cx="4724400" cy="485775"/>
            </a:xfrm>
          </xdr:grpSpPr>
          <xdr:sp macro="" textlink="">
            <xdr:nvSpPr>
              <xdr:cNvPr id="987" name="Shape 769">
                <a:extLst>
                  <a:ext uri="{FF2B5EF4-FFF2-40B4-BE49-F238E27FC236}">
                    <a16:creationId xmlns:a16="http://schemas.microsoft.com/office/drawing/2014/main" id="{00000000-0008-0000-0600-0000DB030000}"/>
                  </a:ext>
                </a:extLst>
              </xdr:cNvPr>
              <xdr:cNvSpPr/>
            </xdr:nvSpPr>
            <xdr:spPr>
              <a:xfrm>
                <a:off x="2983800" y="3537113"/>
                <a:ext cx="4724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88" name="Shape 770">
                <a:extLst>
                  <a:ext uri="{FF2B5EF4-FFF2-40B4-BE49-F238E27FC236}">
                    <a16:creationId xmlns:a16="http://schemas.microsoft.com/office/drawing/2014/main" id="{00000000-0008-0000-0600-0000DC030000}"/>
                  </a:ext>
                </a:extLst>
              </xdr:cNvPr>
              <xdr:cNvGrpSpPr/>
            </xdr:nvGrpSpPr>
            <xdr:grpSpPr>
              <a:xfrm>
                <a:off x="2983800" y="3537113"/>
                <a:ext cx="4724400" cy="485775"/>
                <a:chOff x="17494139" y="25025075"/>
                <a:chExt cx="2301906" cy="493642"/>
              </a:xfrm>
            </xdr:grpSpPr>
            <xdr:sp macro="" textlink="">
              <xdr:nvSpPr>
                <xdr:cNvPr id="989" name="Shape 771">
                  <a:extLst>
                    <a:ext uri="{FF2B5EF4-FFF2-40B4-BE49-F238E27FC236}">
                      <a16:creationId xmlns:a16="http://schemas.microsoft.com/office/drawing/2014/main" id="{00000000-0008-0000-0600-0000DD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90" name="Shape 772">
                  <a:extLst>
                    <a:ext uri="{FF2B5EF4-FFF2-40B4-BE49-F238E27FC236}">
                      <a16:creationId xmlns:a16="http://schemas.microsoft.com/office/drawing/2014/main" id="{00000000-0008-0000-0600-0000DE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FNSC</a:t>
                  </a:r>
                  <a:r>
                    <a:rPr lang="en-US" sz="1100" b="0">
                      <a:solidFill>
                        <a:schemeClr val="dk1"/>
                      </a:solidFill>
                      <a:latin typeface="Calibri"/>
                      <a:ea typeface="Calibri"/>
                      <a:cs typeface="Calibri"/>
                      <a:sym typeface="Calibri"/>
                    </a:rPr>
                    <a:t>=</a:t>
                  </a:r>
                  <a:endParaRPr sz="1400"/>
                </a:p>
              </xdr:txBody>
            </xdr:sp>
            <xdr:sp macro="" textlink="">
              <xdr:nvSpPr>
                <xdr:cNvPr id="991" name="Shape 773">
                  <a:extLst>
                    <a:ext uri="{FF2B5EF4-FFF2-40B4-BE49-F238E27FC236}">
                      <a16:creationId xmlns:a16="http://schemas.microsoft.com/office/drawing/2014/main" id="{00000000-0008-0000-0600-0000DF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_Cantidad de ferias nacionales de servicio al ciudadano asistidas_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ferias de servicio al ciudadano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2762250</xdr:colOff>
      <xdr:row>140</xdr:row>
      <xdr:rowOff>180975</xdr:rowOff>
    </xdr:from>
    <xdr:ext cx="3800475" cy="485775"/>
    <xdr:grpSp>
      <xdr:nvGrpSpPr>
        <xdr:cNvPr id="992" name="Shape 2">
          <a:extLst>
            <a:ext uri="{FF2B5EF4-FFF2-40B4-BE49-F238E27FC236}">
              <a16:creationId xmlns:a16="http://schemas.microsoft.com/office/drawing/2014/main" id="{00000000-0008-0000-0600-0000E0030000}"/>
            </a:ext>
          </a:extLst>
        </xdr:cNvPr>
        <xdr:cNvGrpSpPr/>
      </xdr:nvGrpSpPr>
      <xdr:grpSpPr>
        <a:xfrm>
          <a:off x="3076575" y="126482475"/>
          <a:ext cx="3800475" cy="485775"/>
          <a:chOff x="3445763" y="3537113"/>
          <a:chExt cx="3800475" cy="485775"/>
        </a:xfrm>
      </xdr:grpSpPr>
      <xdr:grpSp>
        <xdr:nvGrpSpPr>
          <xdr:cNvPr id="993" name="Shape 774">
            <a:extLst>
              <a:ext uri="{FF2B5EF4-FFF2-40B4-BE49-F238E27FC236}">
                <a16:creationId xmlns:a16="http://schemas.microsoft.com/office/drawing/2014/main" id="{00000000-0008-0000-0600-0000E1030000}"/>
              </a:ext>
            </a:extLst>
          </xdr:cNvPr>
          <xdr:cNvGrpSpPr/>
        </xdr:nvGrpSpPr>
        <xdr:grpSpPr>
          <a:xfrm>
            <a:off x="3445763" y="3537113"/>
            <a:ext cx="3800475" cy="485775"/>
            <a:chOff x="3445763" y="3537113"/>
            <a:chExt cx="3800475" cy="485775"/>
          </a:xfrm>
        </xdr:grpSpPr>
        <xdr:sp macro="" textlink="">
          <xdr:nvSpPr>
            <xdr:cNvPr id="994" name="Shape 4">
              <a:extLst>
                <a:ext uri="{FF2B5EF4-FFF2-40B4-BE49-F238E27FC236}">
                  <a16:creationId xmlns:a16="http://schemas.microsoft.com/office/drawing/2014/main" id="{00000000-0008-0000-0600-0000E2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995" name="Shape 775">
              <a:extLst>
                <a:ext uri="{FF2B5EF4-FFF2-40B4-BE49-F238E27FC236}">
                  <a16:creationId xmlns:a16="http://schemas.microsoft.com/office/drawing/2014/main" id="{00000000-0008-0000-0600-0000E3030000}"/>
                </a:ext>
              </a:extLst>
            </xdr:cNvPr>
            <xdr:cNvGrpSpPr/>
          </xdr:nvGrpSpPr>
          <xdr:grpSpPr>
            <a:xfrm>
              <a:off x="3445763" y="3537113"/>
              <a:ext cx="3800475" cy="485775"/>
              <a:chOff x="3445763" y="3537113"/>
              <a:chExt cx="3800475" cy="485775"/>
            </a:xfrm>
          </xdr:grpSpPr>
          <xdr:sp macro="" textlink="">
            <xdr:nvSpPr>
              <xdr:cNvPr id="996" name="Shape 776">
                <a:extLst>
                  <a:ext uri="{FF2B5EF4-FFF2-40B4-BE49-F238E27FC236}">
                    <a16:creationId xmlns:a16="http://schemas.microsoft.com/office/drawing/2014/main" id="{00000000-0008-0000-0600-0000E4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97" name="Shape 777">
                <a:extLst>
                  <a:ext uri="{FF2B5EF4-FFF2-40B4-BE49-F238E27FC236}">
                    <a16:creationId xmlns:a16="http://schemas.microsoft.com/office/drawing/2014/main" id="{00000000-0008-0000-0600-0000E5030000}"/>
                  </a:ext>
                </a:extLst>
              </xdr:cNvPr>
              <xdr:cNvGrpSpPr/>
            </xdr:nvGrpSpPr>
            <xdr:grpSpPr>
              <a:xfrm>
                <a:off x="3445763" y="3537113"/>
                <a:ext cx="3800475" cy="485775"/>
                <a:chOff x="17494139" y="25025075"/>
                <a:chExt cx="2301906" cy="493642"/>
              </a:xfrm>
            </xdr:grpSpPr>
            <xdr:sp macro="" textlink="">
              <xdr:nvSpPr>
                <xdr:cNvPr id="998" name="Shape 778">
                  <a:extLst>
                    <a:ext uri="{FF2B5EF4-FFF2-40B4-BE49-F238E27FC236}">
                      <a16:creationId xmlns:a16="http://schemas.microsoft.com/office/drawing/2014/main" id="{00000000-0008-0000-0600-0000E6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999" name="Shape 779">
                  <a:extLst>
                    <a:ext uri="{FF2B5EF4-FFF2-40B4-BE49-F238E27FC236}">
                      <a16:creationId xmlns:a16="http://schemas.microsoft.com/office/drawing/2014/main" id="{00000000-0008-0000-0600-0000E7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PPDI</a:t>
                  </a:r>
                  <a:r>
                    <a:rPr lang="en-US" sz="1100" b="0">
                      <a:solidFill>
                        <a:schemeClr val="dk1"/>
                      </a:solidFill>
                      <a:latin typeface="Calibri"/>
                      <a:ea typeface="Calibri"/>
                      <a:cs typeface="Calibri"/>
                      <a:sym typeface="Calibri"/>
                    </a:rPr>
                    <a:t>=</a:t>
                  </a:r>
                  <a:endParaRPr sz="1400"/>
                </a:p>
              </xdr:txBody>
            </xdr:sp>
            <xdr:sp macro="" textlink="">
              <xdr:nvSpPr>
                <xdr:cNvPr id="1000" name="Shape 780">
                  <a:extLst>
                    <a:ext uri="{FF2B5EF4-FFF2-40B4-BE49-F238E27FC236}">
                      <a16:creationId xmlns:a16="http://schemas.microsoft.com/office/drawing/2014/main" id="{00000000-0008-0000-0600-0000E8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politica de protección de datos desarrollada_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t>
                  </a:r>
                  <a:r>
                    <a:rPr lang="en-US" sz="1100" b="0" u="none">
                      <a:solidFill>
                        <a:schemeClr val="dk1"/>
                      </a:solidFill>
                      <a:latin typeface="Calibri"/>
                      <a:ea typeface="Calibri"/>
                      <a:cs typeface="Calibri"/>
                      <a:sym typeface="Calibri"/>
                    </a:rPr>
                    <a:t>politica de protección de datos </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2762250</xdr:colOff>
      <xdr:row>141</xdr:row>
      <xdr:rowOff>219075</xdr:rowOff>
    </xdr:from>
    <xdr:ext cx="3800475" cy="485775"/>
    <xdr:grpSp>
      <xdr:nvGrpSpPr>
        <xdr:cNvPr id="1001" name="Shape 2">
          <a:extLst>
            <a:ext uri="{FF2B5EF4-FFF2-40B4-BE49-F238E27FC236}">
              <a16:creationId xmlns:a16="http://schemas.microsoft.com/office/drawing/2014/main" id="{00000000-0008-0000-0600-0000E9030000}"/>
            </a:ext>
          </a:extLst>
        </xdr:cNvPr>
        <xdr:cNvGrpSpPr/>
      </xdr:nvGrpSpPr>
      <xdr:grpSpPr>
        <a:xfrm>
          <a:off x="3076575" y="127444500"/>
          <a:ext cx="3800475" cy="485775"/>
          <a:chOff x="3445763" y="3537113"/>
          <a:chExt cx="3800475" cy="485775"/>
        </a:xfrm>
      </xdr:grpSpPr>
      <xdr:grpSp>
        <xdr:nvGrpSpPr>
          <xdr:cNvPr id="1002" name="Shape 781">
            <a:extLst>
              <a:ext uri="{FF2B5EF4-FFF2-40B4-BE49-F238E27FC236}">
                <a16:creationId xmlns:a16="http://schemas.microsoft.com/office/drawing/2014/main" id="{00000000-0008-0000-0600-0000EA030000}"/>
              </a:ext>
            </a:extLst>
          </xdr:cNvPr>
          <xdr:cNvGrpSpPr/>
        </xdr:nvGrpSpPr>
        <xdr:grpSpPr>
          <a:xfrm>
            <a:off x="3445763" y="3537113"/>
            <a:ext cx="3800475" cy="485775"/>
            <a:chOff x="3445763" y="3537113"/>
            <a:chExt cx="3800475" cy="485775"/>
          </a:xfrm>
        </xdr:grpSpPr>
        <xdr:sp macro="" textlink="">
          <xdr:nvSpPr>
            <xdr:cNvPr id="1003" name="Shape 4">
              <a:extLst>
                <a:ext uri="{FF2B5EF4-FFF2-40B4-BE49-F238E27FC236}">
                  <a16:creationId xmlns:a16="http://schemas.microsoft.com/office/drawing/2014/main" id="{00000000-0008-0000-0600-0000EB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04" name="Shape 782">
              <a:extLst>
                <a:ext uri="{FF2B5EF4-FFF2-40B4-BE49-F238E27FC236}">
                  <a16:creationId xmlns:a16="http://schemas.microsoft.com/office/drawing/2014/main" id="{00000000-0008-0000-0600-0000EC030000}"/>
                </a:ext>
              </a:extLst>
            </xdr:cNvPr>
            <xdr:cNvGrpSpPr/>
          </xdr:nvGrpSpPr>
          <xdr:grpSpPr>
            <a:xfrm>
              <a:off x="3445763" y="3537113"/>
              <a:ext cx="3800475" cy="485775"/>
              <a:chOff x="3445763" y="3537113"/>
              <a:chExt cx="3800475" cy="485775"/>
            </a:xfrm>
          </xdr:grpSpPr>
          <xdr:sp macro="" textlink="">
            <xdr:nvSpPr>
              <xdr:cNvPr id="1005" name="Shape 783">
                <a:extLst>
                  <a:ext uri="{FF2B5EF4-FFF2-40B4-BE49-F238E27FC236}">
                    <a16:creationId xmlns:a16="http://schemas.microsoft.com/office/drawing/2014/main" id="{00000000-0008-0000-0600-0000ED030000}"/>
                  </a:ext>
                </a:extLst>
              </xdr:cNvPr>
              <xdr:cNvSpPr/>
            </xdr:nvSpPr>
            <xdr:spPr>
              <a:xfrm>
                <a:off x="3445763" y="3537113"/>
                <a:ext cx="38004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06" name="Shape 784">
                <a:extLst>
                  <a:ext uri="{FF2B5EF4-FFF2-40B4-BE49-F238E27FC236}">
                    <a16:creationId xmlns:a16="http://schemas.microsoft.com/office/drawing/2014/main" id="{00000000-0008-0000-0600-0000EE030000}"/>
                  </a:ext>
                </a:extLst>
              </xdr:cNvPr>
              <xdr:cNvGrpSpPr/>
            </xdr:nvGrpSpPr>
            <xdr:grpSpPr>
              <a:xfrm>
                <a:off x="3445763" y="3537113"/>
                <a:ext cx="3800475" cy="485775"/>
                <a:chOff x="17494139" y="25025075"/>
                <a:chExt cx="2301906" cy="493642"/>
              </a:xfrm>
            </xdr:grpSpPr>
            <xdr:sp macro="" textlink="">
              <xdr:nvSpPr>
                <xdr:cNvPr id="1007" name="Shape 785">
                  <a:extLst>
                    <a:ext uri="{FF2B5EF4-FFF2-40B4-BE49-F238E27FC236}">
                      <a16:creationId xmlns:a16="http://schemas.microsoft.com/office/drawing/2014/main" id="{00000000-0008-0000-0600-0000EF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08" name="Shape 786">
                  <a:extLst>
                    <a:ext uri="{FF2B5EF4-FFF2-40B4-BE49-F238E27FC236}">
                      <a16:creationId xmlns:a16="http://schemas.microsoft.com/office/drawing/2014/main" id="{00000000-0008-0000-0600-0000F0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AAGI</a:t>
                  </a:r>
                  <a:r>
                    <a:rPr lang="en-US" sz="1100" b="0">
                      <a:solidFill>
                        <a:schemeClr val="dk1"/>
                      </a:solidFill>
                      <a:latin typeface="Calibri"/>
                      <a:ea typeface="Calibri"/>
                      <a:cs typeface="Calibri"/>
                      <a:sym typeface="Calibri"/>
                    </a:rPr>
                    <a:t>=</a:t>
                  </a:r>
                  <a:endParaRPr sz="1400"/>
                </a:p>
              </xdr:txBody>
            </xdr:sp>
            <xdr:sp macro="" textlink="">
              <xdr:nvSpPr>
                <xdr:cNvPr id="1009" name="Shape 787">
                  <a:extLst>
                    <a:ext uri="{FF2B5EF4-FFF2-40B4-BE49-F238E27FC236}">
                      <a16:creationId xmlns:a16="http://schemas.microsoft.com/office/drawing/2014/main" id="{00000000-0008-0000-0600-0000F1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instrumentos de gestión desarrollados_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instrumentos de gestión planeados</a:t>
                  </a:r>
                  <a:r>
                    <a:rPr lang="en-US" sz="1100" b="0" u="none">
                      <a:solidFill>
                        <a:schemeClr val="dk1"/>
                      </a:solidFill>
                      <a:latin typeface="Calibri"/>
                      <a:ea typeface="Calibri"/>
                      <a:cs typeface="Calibri"/>
                      <a:sym typeface="Calibri"/>
                    </a:rPr>
                    <a:t> </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2619375</xdr:colOff>
      <xdr:row>142</xdr:row>
      <xdr:rowOff>171450</xdr:rowOff>
    </xdr:from>
    <xdr:ext cx="4095750" cy="485775"/>
    <xdr:grpSp>
      <xdr:nvGrpSpPr>
        <xdr:cNvPr id="1010" name="Shape 2">
          <a:extLst>
            <a:ext uri="{FF2B5EF4-FFF2-40B4-BE49-F238E27FC236}">
              <a16:creationId xmlns:a16="http://schemas.microsoft.com/office/drawing/2014/main" id="{00000000-0008-0000-0600-0000F2030000}"/>
            </a:ext>
          </a:extLst>
        </xdr:cNvPr>
        <xdr:cNvGrpSpPr/>
      </xdr:nvGrpSpPr>
      <xdr:grpSpPr>
        <a:xfrm>
          <a:off x="2933700" y="128320800"/>
          <a:ext cx="4095750" cy="485775"/>
          <a:chOff x="3298125" y="3537113"/>
          <a:chExt cx="4095750" cy="485775"/>
        </a:xfrm>
      </xdr:grpSpPr>
      <xdr:grpSp>
        <xdr:nvGrpSpPr>
          <xdr:cNvPr id="1011" name="Shape 788">
            <a:extLst>
              <a:ext uri="{FF2B5EF4-FFF2-40B4-BE49-F238E27FC236}">
                <a16:creationId xmlns:a16="http://schemas.microsoft.com/office/drawing/2014/main" id="{00000000-0008-0000-0600-0000F3030000}"/>
              </a:ext>
            </a:extLst>
          </xdr:cNvPr>
          <xdr:cNvGrpSpPr/>
        </xdr:nvGrpSpPr>
        <xdr:grpSpPr>
          <a:xfrm>
            <a:off x="3298125" y="3537113"/>
            <a:ext cx="4095750" cy="485775"/>
            <a:chOff x="3298125" y="3537113"/>
            <a:chExt cx="4095750" cy="485775"/>
          </a:xfrm>
        </xdr:grpSpPr>
        <xdr:sp macro="" textlink="">
          <xdr:nvSpPr>
            <xdr:cNvPr id="1012" name="Shape 4">
              <a:extLst>
                <a:ext uri="{FF2B5EF4-FFF2-40B4-BE49-F238E27FC236}">
                  <a16:creationId xmlns:a16="http://schemas.microsoft.com/office/drawing/2014/main" id="{00000000-0008-0000-0600-0000F4030000}"/>
                </a:ext>
              </a:extLst>
            </xdr:cNvPr>
            <xdr:cNvSpPr/>
          </xdr:nvSpPr>
          <xdr:spPr>
            <a:xfrm>
              <a:off x="3298125" y="3537113"/>
              <a:ext cx="4095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13" name="Shape 789">
              <a:extLst>
                <a:ext uri="{FF2B5EF4-FFF2-40B4-BE49-F238E27FC236}">
                  <a16:creationId xmlns:a16="http://schemas.microsoft.com/office/drawing/2014/main" id="{00000000-0008-0000-0600-0000F5030000}"/>
                </a:ext>
              </a:extLst>
            </xdr:cNvPr>
            <xdr:cNvGrpSpPr/>
          </xdr:nvGrpSpPr>
          <xdr:grpSpPr>
            <a:xfrm>
              <a:off x="3298125" y="3537113"/>
              <a:ext cx="4095750" cy="485775"/>
              <a:chOff x="3298125" y="3537113"/>
              <a:chExt cx="4095750" cy="485775"/>
            </a:xfrm>
          </xdr:grpSpPr>
          <xdr:sp macro="" textlink="">
            <xdr:nvSpPr>
              <xdr:cNvPr id="1014" name="Shape 790">
                <a:extLst>
                  <a:ext uri="{FF2B5EF4-FFF2-40B4-BE49-F238E27FC236}">
                    <a16:creationId xmlns:a16="http://schemas.microsoft.com/office/drawing/2014/main" id="{00000000-0008-0000-0600-0000F6030000}"/>
                  </a:ext>
                </a:extLst>
              </xdr:cNvPr>
              <xdr:cNvSpPr/>
            </xdr:nvSpPr>
            <xdr:spPr>
              <a:xfrm>
                <a:off x="3298125" y="3537113"/>
                <a:ext cx="40957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15" name="Shape 791">
                <a:extLst>
                  <a:ext uri="{FF2B5EF4-FFF2-40B4-BE49-F238E27FC236}">
                    <a16:creationId xmlns:a16="http://schemas.microsoft.com/office/drawing/2014/main" id="{00000000-0008-0000-0600-0000F7030000}"/>
                  </a:ext>
                </a:extLst>
              </xdr:cNvPr>
              <xdr:cNvGrpSpPr/>
            </xdr:nvGrpSpPr>
            <xdr:grpSpPr>
              <a:xfrm>
                <a:off x="3298125" y="3537113"/>
                <a:ext cx="4095750" cy="485775"/>
                <a:chOff x="17494139" y="25025075"/>
                <a:chExt cx="2301906" cy="493642"/>
              </a:xfrm>
            </xdr:grpSpPr>
            <xdr:sp macro="" textlink="">
              <xdr:nvSpPr>
                <xdr:cNvPr id="1016" name="Shape 792">
                  <a:extLst>
                    <a:ext uri="{FF2B5EF4-FFF2-40B4-BE49-F238E27FC236}">
                      <a16:creationId xmlns:a16="http://schemas.microsoft.com/office/drawing/2014/main" id="{00000000-0008-0000-0600-0000F803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17" name="Shape 793">
                  <a:extLst>
                    <a:ext uri="{FF2B5EF4-FFF2-40B4-BE49-F238E27FC236}">
                      <a16:creationId xmlns:a16="http://schemas.microsoft.com/office/drawing/2014/main" id="{00000000-0008-0000-0600-0000F903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CEGA</a:t>
                  </a:r>
                  <a:r>
                    <a:rPr lang="en-US" sz="1100" b="0">
                      <a:solidFill>
                        <a:schemeClr val="dk1"/>
                      </a:solidFill>
                      <a:latin typeface="Calibri"/>
                      <a:ea typeface="Calibri"/>
                      <a:cs typeface="Calibri"/>
                      <a:sym typeface="Calibri"/>
                    </a:rPr>
                    <a:t>=</a:t>
                  </a:r>
                  <a:endParaRPr sz="1400"/>
                </a:p>
              </xdr:txBody>
            </xdr:sp>
            <xdr:sp macro="" textlink="">
              <xdr:nvSpPr>
                <xdr:cNvPr id="1018" name="Shape 794">
                  <a:extLst>
                    <a:ext uri="{FF2B5EF4-FFF2-40B4-BE49-F238E27FC236}">
                      <a16:creationId xmlns:a16="http://schemas.microsoft.com/office/drawing/2014/main" id="{00000000-0008-0000-0600-0000FA03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codigo de estica y buen gobierno desarrollado_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codigo de estica y buen gobierno </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2590800</xdr:colOff>
      <xdr:row>143</xdr:row>
      <xdr:rowOff>200025</xdr:rowOff>
    </xdr:from>
    <xdr:ext cx="4143375" cy="485775"/>
    <xdr:grpSp>
      <xdr:nvGrpSpPr>
        <xdr:cNvPr id="1019" name="Shape 2">
          <a:extLst>
            <a:ext uri="{FF2B5EF4-FFF2-40B4-BE49-F238E27FC236}">
              <a16:creationId xmlns:a16="http://schemas.microsoft.com/office/drawing/2014/main" id="{00000000-0008-0000-0600-0000FB030000}"/>
            </a:ext>
          </a:extLst>
        </xdr:cNvPr>
        <xdr:cNvGrpSpPr/>
      </xdr:nvGrpSpPr>
      <xdr:grpSpPr>
        <a:xfrm>
          <a:off x="2905125" y="129273300"/>
          <a:ext cx="4143375" cy="485775"/>
          <a:chOff x="3274313" y="3537113"/>
          <a:chExt cx="4143375" cy="485775"/>
        </a:xfrm>
      </xdr:grpSpPr>
      <xdr:grpSp>
        <xdr:nvGrpSpPr>
          <xdr:cNvPr id="1020" name="Shape 795">
            <a:extLst>
              <a:ext uri="{FF2B5EF4-FFF2-40B4-BE49-F238E27FC236}">
                <a16:creationId xmlns:a16="http://schemas.microsoft.com/office/drawing/2014/main" id="{00000000-0008-0000-0600-0000FC030000}"/>
              </a:ext>
            </a:extLst>
          </xdr:cNvPr>
          <xdr:cNvGrpSpPr/>
        </xdr:nvGrpSpPr>
        <xdr:grpSpPr>
          <a:xfrm>
            <a:off x="3274313" y="3537113"/>
            <a:ext cx="4143375" cy="485775"/>
            <a:chOff x="3274313" y="3537113"/>
            <a:chExt cx="4143375" cy="485775"/>
          </a:xfrm>
        </xdr:grpSpPr>
        <xdr:sp macro="" textlink="">
          <xdr:nvSpPr>
            <xdr:cNvPr id="1021" name="Shape 4">
              <a:extLst>
                <a:ext uri="{FF2B5EF4-FFF2-40B4-BE49-F238E27FC236}">
                  <a16:creationId xmlns:a16="http://schemas.microsoft.com/office/drawing/2014/main" id="{00000000-0008-0000-0600-0000FD03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22" name="Shape 796">
              <a:extLst>
                <a:ext uri="{FF2B5EF4-FFF2-40B4-BE49-F238E27FC236}">
                  <a16:creationId xmlns:a16="http://schemas.microsoft.com/office/drawing/2014/main" id="{00000000-0008-0000-0600-0000FE030000}"/>
                </a:ext>
              </a:extLst>
            </xdr:cNvPr>
            <xdr:cNvGrpSpPr/>
          </xdr:nvGrpSpPr>
          <xdr:grpSpPr>
            <a:xfrm>
              <a:off x="3274313" y="3537113"/>
              <a:ext cx="4143375" cy="485775"/>
              <a:chOff x="3274313" y="3537113"/>
              <a:chExt cx="4143375" cy="485775"/>
            </a:xfrm>
          </xdr:grpSpPr>
          <xdr:sp macro="" textlink="">
            <xdr:nvSpPr>
              <xdr:cNvPr id="1023" name="Shape 797">
                <a:extLst>
                  <a:ext uri="{FF2B5EF4-FFF2-40B4-BE49-F238E27FC236}">
                    <a16:creationId xmlns:a16="http://schemas.microsoft.com/office/drawing/2014/main" id="{00000000-0008-0000-0600-0000FF03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24" name="Shape 798">
                <a:extLst>
                  <a:ext uri="{FF2B5EF4-FFF2-40B4-BE49-F238E27FC236}">
                    <a16:creationId xmlns:a16="http://schemas.microsoft.com/office/drawing/2014/main" id="{00000000-0008-0000-0600-000000040000}"/>
                  </a:ext>
                </a:extLst>
              </xdr:cNvPr>
              <xdr:cNvGrpSpPr/>
            </xdr:nvGrpSpPr>
            <xdr:grpSpPr>
              <a:xfrm>
                <a:off x="3274313" y="3537113"/>
                <a:ext cx="4143375" cy="485775"/>
                <a:chOff x="17494139" y="25025075"/>
                <a:chExt cx="2301906" cy="493642"/>
              </a:xfrm>
            </xdr:grpSpPr>
            <xdr:sp macro="" textlink="">
              <xdr:nvSpPr>
                <xdr:cNvPr id="1025" name="Shape 799">
                  <a:extLst>
                    <a:ext uri="{FF2B5EF4-FFF2-40B4-BE49-F238E27FC236}">
                      <a16:creationId xmlns:a16="http://schemas.microsoft.com/office/drawing/2014/main" id="{00000000-0008-0000-0600-000001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26" name="Shape 800">
                  <a:extLst>
                    <a:ext uri="{FF2B5EF4-FFF2-40B4-BE49-F238E27FC236}">
                      <a16:creationId xmlns:a16="http://schemas.microsoft.com/office/drawing/2014/main" id="{00000000-0008-0000-0600-000002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ICSE</a:t>
                  </a:r>
                  <a:r>
                    <a:rPr lang="en-US" sz="1100" b="0">
                      <a:solidFill>
                        <a:schemeClr val="dk1"/>
                      </a:solidFill>
                      <a:latin typeface="Calibri"/>
                      <a:ea typeface="Calibri"/>
                      <a:cs typeface="Calibri"/>
                      <a:sym typeface="Calibri"/>
                    </a:rPr>
                    <a:t>=</a:t>
                  </a:r>
                  <a:endParaRPr sz="1400"/>
                </a:p>
              </xdr:txBody>
            </xdr:sp>
            <xdr:sp macro="" textlink="">
              <xdr:nvSpPr>
                <xdr:cNvPr id="1027" name="Shape 801">
                  <a:extLst>
                    <a:ext uri="{FF2B5EF4-FFF2-40B4-BE49-F238E27FC236}">
                      <a16:creationId xmlns:a16="http://schemas.microsoft.com/office/drawing/2014/main" id="{00000000-0008-0000-0600-000003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Informes de campañas de socialización elaborados__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Informes de campañas de socialización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2752725</xdr:colOff>
      <xdr:row>144</xdr:row>
      <xdr:rowOff>190500</xdr:rowOff>
    </xdr:from>
    <xdr:ext cx="3829050" cy="485775"/>
    <xdr:grpSp>
      <xdr:nvGrpSpPr>
        <xdr:cNvPr id="1028" name="Shape 2">
          <a:extLst>
            <a:ext uri="{FF2B5EF4-FFF2-40B4-BE49-F238E27FC236}">
              <a16:creationId xmlns:a16="http://schemas.microsoft.com/office/drawing/2014/main" id="{00000000-0008-0000-0600-000004040000}"/>
            </a:ext>
          </a:extLst>
        </xdr:cNvPr>
        <xdr:cNvGrpSpPr/>
      </xdr:nvGrpSpPr>
      <xdr:grpSpPr>
        <a:xfrm>
          <a:off x="3067050" y="130187700"/>
          <a:ext cx="3829050" cy="485775"/>
          <a:chOff x="3431475" y="3537113"/>
          <a:chExt cx="3829050" cy="485775"/>
        </a:xfrm>
      </xdr:grpSpPr>
      <xdr:grpSp>
        <xdr:nvGrpSpPr>
          <xdr:cNvPr id="1029" name="Shape 802">
            <a:extLst>
              <a:ext uri="{FF2B5EF4-FFF2-40B4-BE49-F238E27FC236}">
                <a16:creationId xmlns:a16="http://schemas.microsoft.com/office/drawing/2014/main" id="{00000000-0008-0000-0600-000005040000}"/>
              </a:ext>
            </a:extLst>
          </xdr:cNvPr>
          <xdr:cNvGrpSpPr/>
        </xdr:nvGrpSpPr>
        <xdr:grpSpPr>
          <a:xfrm>
            <a:off x="3431475" y="3537113"/>
            <a:ext cx="3829050" cy="485775"/>
            <a:chOff x="3431475" y="3537113"/>
            <a:chExt cx="3829050" cy="485775"/>
          </a:xfrm>
        </xdr:grpSpPr>
        <xdr:sp macro="" textlink="">
          <xdr:nvSpPr>
            <xdr:cNvPr id="1030" name="Shape 4">
              <a:extLst>
                <a:ext uri="{FF2B5EF4-FFF2-40B4-BE49-F238E27FC236}">
                  <a16:creationId xmlns:a16="http://schemas.microsoft.com/office/drawing/2014/main" id="{00000000-0008-0000-0600-000006040000}"/>
                </a:ext>
              </a:extLst>
            </xdr:cNvPr>
            <xdr:cNvSpPr/>
          </xdr:nvSpPr>
          <xdr:spPr>
            <a:xfrm>
              <a:off x="3431475" y="3537113"/>
              <a:ext cx="3829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31" name="Shape 803">
              <a:extLst>
                <a:ext uri="{FF2B5EF4-FFF2-40B4-BE49-F238E27FC236}">
                  <a16:creationId xmlns:a16="http://schemas.microsoft.com/office/drawing/2014/main" id="{00000000-0008-0000-0600-000007040000}"/>
                </a:ext>
              </a:extLst>
            </xdr:cNvPr>
            <xdr:cNvGrpSpPr/>
          </xdr:nvGrpSpPr>
          <xdr:grpSpPr>
            <a:xfrm>
              <a:off x="3431475" y="3537113"/>
              <a:ext cx="3829050" cy="485775"/>
              <a:chOff x="3431475" y="3537113"/>
              <a:chExt cx="3829050" cy="485775"/>
            </a:xfrm>
          </xdr:grpSpPr>
          <xdr:sp macro="" textlink="">
            <xdr:nvSpPr>
              <xdr:cNvPr id="1032" name="Shape 804">
                <a:extLst>
                  <a:ext uri="{FF2B5EF4-FFF2-40B4-BE49-F238E27FC236}">
                    <a16:creationId xmlns:a16="http://schemas.microsoft.com/office/drawing/2014/main" id="{00000000-0008-0000-0600-000008040000}"/>
                  </a:ext>
                </a:extLst>
              </xdr:cNvPr>
              <xdr:cNvSpPr/>
            </xdr:nvSpPr>
            <xdr:spPr>
              <a:xfrm>
                <a:off x="3431475" y="3537113"/>
                <a:ext cx="3829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33" name="Shape 805">
                <a:extLst>
                  <a:ext uri="{FF2B5EF4-FFF2-40B4-BE49-F238E27FC236}">
                    <a16:creationId xmlns:a16="http://schemas.microsoft.com/office/drawing/2014/main" id="{00000000-0008-0000-0600-000009040000}"/>
                  </a:ext>
                </a:extLst>
              </xdr:cNvPr>
              <xdr:cNvGrpSpPr/>
            </xdr:nvGrpSpPr>
            <xdr:grpSpPr>
              <a:xfrm>
                <a:off x="3431475" y="3537113"/>
                <a:ext cx="3829050" cy="485775"/>
                <a:chOff x="17494139" y="25025075"/>
                <a:chExt cx="2301906" cy="493642"/>
              </a:xfrm>
            </xdr:grpSpPr>
            <xdr:sp macro="" textlink="">
              <xdr:nvSpPr>
                <xdr:cNvPr id="1034" name="Shape 806">
                  <a:extLst>
                    <a:ext uri="{FF2B5EF4-FFF2-40B4-BE49-F238E27FC236}">
                      <a16:creationId xmlns:a16="http://schemas.microsoft.com/office/drawing/2014/main" id="{00000000-0008-0000-0600-00000A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35" name="Shape 807">
                  <a:extLst>
                    <a:ext uri="{FF2B5EF4-FFF2-40B4-BE49-F238E27FC236}">
                      <a16:creationId xmlns:a16="http://schemas.microsoft.com/office/drawing/2014/main" id="{00000000-0008-0000-0600-00000B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ECOF16</a:t>
                  </a:r>
                  <a:r>
                    <a:rPr lang="en-US" sz="1100" b="0">
                      <a:solidFill>
                        <a:schemeClr val="dk1"/>
                      </a:solidFill>
                      <a:latin typeface="Calibri"/>
                      <a:ea typeface="Calibri"/>
                      <a:cs typeface="Calibri"/>
                      <a:sym typeface="Calibri"/>
                    </a:rPr>
                    <a:t>=</a:t>
                  </a:r>
                  <a:endParaRPr sz="1400"/>
                </a:p>
              </xdr:txBody>
            </xdr:sp>
            <xdr:sp macro="" textlink="">
              <xdr:nvSpPr>
                <xdr:cNvPr id="1036" name="Shape 808">
                  <a:extLst>
                    <a:ext uri="{FF2B5EF4-FFF2-40B4-BE49-F238E27FC236}">
                      <a16:creationId xmlns:a16="http://schemas.microsoft.com/office/drawing/2014/main" id="{00000000-0008-0000-0600-00000C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Cantidad de expedientes organizados__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expediemtes organizados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2590800</xdr:colOff>
      <xdr:row>145</xdr:row>
      <xdr:rowOff>247650</xdr:rowOff>
    </xdr:from>
    <xdr:ext cx="4143375" cy="485775"/>
    <xdr:grpSp>
      <xdr:nvGrpSpPr>
        <xdr:cNvPr id="1037" name="Shape 2">
          <a:extLst>
            <a:ext uri="{FF2B5EF4-FFF2-40B4-BE49-F238E27FC236}">
              <a16:creationId xmlns:a16="http://schemas.microsoft.com/office/drawing/2014/main" id="{00000000-0008-0000-0600-00000D040000}"/>
            </a:ext>
          </a:extLst>
        </xdr:cNvPr>
        <xdr:cNvGrpSpPr/>
      </xdr:nvGrpSpPr>
      <xdr:grpSpPr>
        <a:xfrm>
          <a:off x="2905125" y="131168775"/>
          <a:ext cx="4143375" cy="485775"/>
          <a:chOff x="3274313" y="3537113"/>
          <a:chExt cx="4143375" cy="485775"/>
        </a:xfrm>
      </xdr:grpSpPr>
      <xdr:grpSp>
        <xdr:nvGrpSpPr>
          <xdr:cNvPr id="1038" name="Shape 809">
            <a:extLst>
              <a:ext uri="{FF2B5EF4-FFF2-40B4-BE49-F238E27FC236}">
                <a16:creationId xmlns:a16="http://schemas.microsoft.com/office/drawing/2014/main" id="{00000000-0008-0000-0600-00000E040000}"/>
              </a:ext>
            </a:extLst>
          </xdr:cNvPr>
          <xdr:cNvGrpSpPr/>
        </xdr:nvGrpSpPr>
        <xdr:grpSpPr>
          <a:xfrm>
            <a:off x="3274313" y="3537113"/>
            <a:ext cx="4143375" cy="485775"/>
            <a:chOff x="3274313" y="3537113"/>
            <a:chExt cx="4143375" cy="485775"/>
          </a:xfrm>
        </xdr:grpSpPr>
        <xdr:sp macro="" textlink="">
          <xdr:nvSpPr>
            <xdr:cNvPr id="1039" name="Shape 4">
              <a:extLst>
                <a:ext uri="{FF2B5EF4-FFF2-40B4-BE49-F238E27FC236}">
                  <a16:creationId xmlns:a16="http://schemas.microsoft.com/office/drawing/2014/main" id="{00000000-0008-0000-0600-00000F04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40" name="Shape 810">
              <a:extLst>
                <a:ext uri="{FF2B5EF4-FFF2-40B4-BE49-F238E27FC236}">
                  <a16:creationId xmlns:a16="http://schemas.microsoft.com/office/drawing/2014/main" id="{00000000-0008-0000-0600-000010040000}"/>
                </a:ext>
              </a:extLst>
            </xdr:cNvPr>
            <xdr:cNvGrpSpPr/>
          </xdr:nvGrpSpPr>
          <xdr:grpSpPr>
            <a:xfrm>
              <a:off x="3274313" y="3537113"/>
              <a:ext cx="4143375" cy="485775"/>
              <a:chOff x="3274313" y="3537113"/>
              <a:chExt cx="4143375" cy="485775"/>
            </a:xfrm>
          </xdr:grpSpPr>
          <xdr:sp macro="" textlink="">
            <xdr:nvSpPr>
              <xdr:cNvPr id="1041" name="Shape 811">
                <a:extLst>
                  <a:ext uri="{FF2B5EF4-FFF2-40B4-BE49-F238E27FC236}">
                    <a16:creationId xmlns:a16="http://schemas.microsoft.com/office/drawing/2014/main" id="{00000000-0008-0000-0600-00001104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42" name="Shape 812">
                <a:extLst>
                  <a:ext uri="{FF2B5EF4-FFF2-40B4-BE49-F238E27FC236}">
                    <a16:creationId xmlns:a16="http://schemas.microsoft.com/office/drawing/2014/main" id="{00000000-0008-0000-0600-000012040000}"/>
                  </a:ext>
                </a:extLst>
              </xdr:cNvPr>
              <xdr:cNvGrpSpPr/>
            </xdr:nvGrpSpPr>
            <xdr:grpSpPr>
              <a:xfrm>
                <a:off x="3274313" y="3537113"/>
                <a:ext cx="4143375" cy="485775"/>
                <a:chOff x="17494139" y="25025075"/>
                <a:chExt cx="2301906" cy="493642"/>
              </a:xfrm>
            </xdr:grpSpPr>
            <xdr:sp macro="" textlink="">
              <xdr:nvSpPr>
                <xdr:cNvPr id="1043" name="Shape 813">
                  <a:extLst>
                    <a:ext uri="{FF2B5EF4-FFF2-40B4-BE49-F238E27FC236}">
                      <a16:creationId xmlns:a16="http://schemas.microsoft.com/office/drawing/2014/main" id="{00000000-0008-0000-0600-000013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44" name="Shape 814">
                  <a:extLst>
                    <a:ext uri="{FF2B5EF4-FFF2-40B4-BE49-F238E27FC236}">
                      <a16:creationId xmlns:a16="http://schemas.microsoft.com/office/drawing/2014/main" id="{00000000-0008-0000-0600-000014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ECOF15</a:t>
                  </a:r>
                  <a:r>
                    <a:rPr lang="en-US" sz="1100" b="0">
                      <a:solidFill>
                        <a:schemeClr val="dk1"/>
                      </a:solidFill>
                      <a:latin typeface="Calibri"/>
                      <a:ea typeface="Calibri"/>
                      <a:cs typeface="Calibri"/>
                      <a:sym typeface="Calibri"/>
                    </a:rPr>
                    <a:t>=</a:t>
                  </a:r>
                  <a:endParaRPr sz="1400"/>
                </a:p>
              </xdr:txBody>
            </xdr:sp>
            <xdr:sp macro="" textlink="">
              <xdr:nvSpPr>
                <xdr:cNvPr id="1045" name="Shape 815">
                  <a:extLst>
                    <a:ext uri="{FF2B5EF4-FFF2-40B4-BE49-F238E27FC236}">
                      <a16:creationId xmlns:a16="http://schemas.microsoft.com/office/drawing/2014/main" id="{00000000-0008-0000-0600-000015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Cantidad de expedientes organizados fisicamente__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expediemtes organizados fisicamente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2562225</xdr:colOff>
      <xdr:row>146</xdr:row>
      <xdr:rowOff>228600</xdr:rowOff>
    </xdr:from>
    <xdr:ext cx="4210050" cy="485775"/>
    <xdr:grpSp>
      <xdr:nvGrpSpPr>
        <xdr:cNvPr id="1046" name="Shape 2">
          <a:extLst>
            <a:ext uri="{FF2B5EF4-FFF2-40B4-BE49-F238E27FC236}">
              <a16:creationId xmlns:a16="http://schemas.microsoft.com/office/drawing/2014/main" id="{00000000-0008-0000-0600-000016040000}"/>
            </a:ext>
          </a:extLst>
        </xdr:cNvPr>
        <xdr:cNvGrpSpPr/>
      </xdr:nvGrpSpPr>
      <xdr:grpSpPr>
        <a:xfrm>
          <a:off x="2876550" y="132073650"/>
          <a:ext cx="4210050" cy="485775"/>
          <a:chOff x="3240975" y="3537113"/>
          <a:chExt cx="4210050" cy="485775"/>
        </a:xfrm>
      </xdr:grpSpPr>
      <xdr:grpSp>
        <xdr:nvGrpSpPr>
          <xdr:cNvPr id="1047" name="Shape 816">
            <a:extLst>
              <a:ext uri="{FF2B5EF4-FFF2-40B4-BE49-F238E27FC236}">
                <a16:creationId xmlns:a16="http://schemas.microsoft.com/office/drawing/2014/main" id="{00000000-0008-0000-0600-000017040000}"/>
              </a:ext>
            </a:extLst>
          </xdr:cNvPr>
          <xdr:cNvGrpSpPr/>
        </xdr:nvGrpSpPr>
        <xdr:grpSpPr>
          <a:xfrm>
            <a:off x="3240975" y="3537113"/>
            <a:ext cx="4210050" cy="485775"/>
            <a:chOff x="3240975" y="3537113"/>
            <a:chExt cx="4210050" cy="485775"/>
          </a:xfrm>
        </xdr:grpSpPr>
        <xdr:sp macro="" textlink="">
          <xdr:nvSpPr>
            <xdr:cNvPr id="1048" name="Shape 4">
              <a:extLst>
                <a:ext uri="{FF2B5EF4-FFF2-40B4-BE49-F238E27FC236}">
                  <a16:creationId xmlns:a16="http://schemas.microsoft.com/office/drawing/2014/main" id="{00000000-0008-0000-0600-000018040000}"/>
                </a:ext>
              </a:extLst>
            </xdr:cNvPr>
            <xdr:cNvSpPr/>
          </xdr:nvSpPr>
          <xdr:spPr>
            <a:xfrm>
              <a:off x="3240975" y="3537113"/>
              <a:ext cx="4210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49" name="Shape 817">
              <a:extLst>
                <a:ext uri="{FF2B5EF4-FFF2-40B4-BE49-F238E27FC236}">
                  <a16:creationId xmlns:a16="http://schemas.microsoft.com/office/drawing/2014/main" id="{00000000-0008-0000-0600-000019040000}"/>
                </a:ext>
              </a:extLst>
            </xdr:cNvPr>
            <xdr:cNvGrpSpPr/>
          </xdr:nvGrpSpPr>
          <xdr:grpSpPr>
            <a:xfrm>
              <a:off x="3240975" y="3537113"/>
              <a:ext cx="4210050" cy="485775"/>
              <a:chOff x="3240975" y="3537113"/>
              <a:chExt cx="4210050" cy="485775"/>
            </a:xfrm>
          </xdr:grpSpPr>
          <xdr:sp macro="" textlink="">
            <xdr:nvSpPr>
              <xdr:cNvPr id="1050" name="Shape 818">
                <a:extLst>
                  <a:ext uri="{FF2B5EF4-FFF2-40B4-BE49-F238E27FC236}">
                    <a16:creationId xmlns:a16="http://schemas.microsoft.com/office/drawing/2014/main" id="{00000000-0008-0000-0600-00001A040000}"/>
                  </a:ext>
                </a:extLst>
              </xdr:cNvPr>
              <xdr:cNvSpPr/>
            </xdr:nvSpPr>
            <xdr:spPr>
              <a:xfrm>
                <a:off x="3240975" y="3537113"/>
                <a:ext cx="42100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51" name="Shape 819">
                <a:extLst>
                  <a:ext uri="{FF2B5EF4-FFF2-40B4-BE49-F238E27FC236}">
                    <a16:creationId xmlns:a16="http://schemas.microsoft.com/office/drawing/2014/main" id="{00000000-0008-0000-0600-00001B040000}"/>
                  </a:ext>
                </a:extLst>
              </xdr:cNvPr>
              <xdr:cNvGrpSpPr/>
            </xdr:nvGrpSpPr>
            <xdr:grpSpPr>
              <a:xfrm>
                <a:off x="3240975" y="3537113"/>
                <a:ext cx="4210050" cy="485775"/>
                <a:chOff x="17494139" y="25025075"/>
                <a:chExt cx="2301906" cy="493642"/>
              </a:xfrm>
            </xdr:grpSpPr>
            <xdr:sp macro="" textlink="">
              <xdr:nvSpPr>
                <xdr:cNvPr id="1052" name="Shape 820">
                  <a:extLst>
                    <a:ext uri="{FF2B5EF4-FFF2-40B4-BE49-F238E27FC236}">
                      <a16:creationId xmlns:a16="http://schemas.microsoft.com/office/drawing/2014/main" id="{00000000-0008-0000-0600-00001C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53" name="Shape 821">
                  <a:extLst>
                    <a:ext uri="{FF2B5EF4-FFF2-40B4-BE49-F238E27FC236}">
                      <a16:creationId xmlns:a16="http://schemas.microsoft.com/office/drawing/2014/main" id="{00000000-0008-0000-0600-00001D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ECOD16</a:t>
                  </a:r>
                  <a:r>
                    <a:rPr lang="en-US" sz="1100" b="0">
                      <a:solidFill>
                        <a:schemeClr val="dk1"/>
                      </a:solidFill>
                      <a:latin typeface="Calibri"/>
                      <a:ea typeface="Calibri"/>
                      <a:cs typeface="Calibri"/>
                      <a:sym typeface="Calibri"/>
                    </a:rPr>
                    <a:t>=</a:t>
                  </a:r>
                  <a:endParaRPr sz="1400"/>
                </a:p>
              </xdr:txBody>
            </xdr:sp>
            <xdr:sp macro="" textlink="">
              <xdr:nvSpPr>
                <xdr:cNvPr id="1054" name="Shape 822">
                  <a:extLst>
                    <a:ext uri="{FF2B5EF4-FFF2-40B4-BE49-F238E27FC236}">
                      <a16:creationId xmlns:a16="http://schemas.microsoft.com/office/drawing/2014/main" id="{00000000-0008-0000-0600-00001E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 Cantidad de expedientes organizados digitales__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expediemtes organizados digitales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2590800</xdr:colOff>
      <xdr:row>147</xdr:row>
      <xdr:rowOff>238125</xdr:rowOff>
    </xdr:from>
    <xdr:ext cx="4143375" cy="485775"/>
    <xdr:grpSp>
      <xdr:nvGrpSpPr>
        <xdr:cNvPr id="1055" name="Shape 2">
          <a:extLst>
            <a:ext uri="{FF2B5EF4-FFF2-40B4-BE49-F238E27FC236}">
              <a16:creationId xmlns:a16="http://schemas.microsoft.com/office/drawing/2014/main" id="{00000000-0008-0000-0600-00001F040000}"/>
            </a:ext>
          </a:extLst>
        </xdr:cNvPr>
        <xdr:cNvGrpSpPr/>
      </xdr:nvGrpSpPr>
      <xdr:grpSpPr>
        <a:xfrm>
          <a:off x="2905125" y="133007100"/>
          <a:ext cx="4143375" cy="485775"/>
          <a:chOff x="3274313" y="3537113"/>
          <a:chExt cx="4143375" cy="485775"/>
        </a:xfrm>
      </xdr:grpSpPr>
      <xdr:grpSp>
        <xdr:nvGrpSpPr>
          <xdr:cNvPr id="1056" name="Shape 823">
            <a:extLst>
              <a:ext uri="{FF2B5EF4-FFF2-40B4-BE49-F238E27FC236}">
                <a16:creationId xmlns:a16="http://schemas.microsoft.com/office/drawing/2014/main" id="{00000000-0008-0000-0600-000020040000}"/>
              </a:ext>
            </a:extLst>
          </xdr:cNvPr>
          <xdr:cNvGrpSpPr/>
        </xdr:nvGrpSpPr>
        <xdr:grpSpPr>
          <a:xfrm>
            <a:off x="3274313" y="3537113"/>
            <a:ext cx="4143375" cy="485775"/>
            <a:chOff x="3274313" y="3537113"/>
            <a:chExt cx="4143375" cy="485775"/>
          </a:xfrm>
        </xdr:grpSpPr>
        <xdr:sp macro="" textlink="">
          <xdr:nvSpPr>
            <xdr:cNvPr id="1057" name="Shape 4">
              <a:extLst>
                <a:ext uri="{FF2B5EF4-FFF2-40B4-BE49-F238E27FC236}">
                  <a16:creationId xmlns:a16="http://schemas.microsoft.com/office/drawing/2014/main" id="{00000000-0008-0000-0600-00002104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58" name="Shape 824">
              <a:extLst>
                <a:ext uri="{FF2B5EF4-FFF2-40B4-BE49-F238E27FC236}">
                  <a16:creationId xmlns:a16="http://schemas.microsoft.com/office/drawing/2014/main" id="{00000000-0008-0000-0600-000022040000}"/>
                </a:ext>
              </a:extLst>
            </xdr:cNvPr>
            <xdr:cNvGrpSpPr/>
          </xdr:nvGrpSpPr>
          <xdr:grpSpPr>
            <a:xfrm>
              <a:off x="3274313" y="3537113"/>
              <a:ext cx="4143375" cy="485775"/>
              <a:chOff x="3274313" y="3537113"/>
              <a:chExt cx="4143375" cy="485775"/>
            </a:xfrm>
          </xdr:grpSpPr>
          <xdr:sp macro="" textlink="">
            <xdr:nvSpPr>
              <xdr:cNvPr id="1059" name="Shape 825">
                <a:extLst>
                  <a:ext uri="{FF2B5EF4-FFF2-40B4-BE49-F238E27FC236}">
                    <a16:creationId xmlns:a16="http://schemas.microsoft.com/office/drawing/2014/main" id="{00000000-0008-0000-0600-000023040000}"/>
                  </a:ext>
                </a:extLst>
              </xdr:cNvPr>
              <xdr:cNvSpPr/>
            </xdr:nvSpPr>
            <xdr:spPr>
              <a:xfrm>
                <a:off x="3274313" y="3537113"/>
                <a:ext cx="4143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60" name="Shape 826">
                <a:extLst>
                  <a:ext uri="{FF2B5EF4-FFF2-40B4-BE49-F238E27FC236}">
                    <a16:creationId xmlns:a16="http://schemas.microsoft.com/office/drawing/2014/main" id="{00000000-0008-0000-0600-000024040000}"/>
                  </a:ext>
                </a:extLst>
              </xdr:cNvPr>
              <xdr:cNvGrpSpPr/>
            </xdr:nvGrpSpPr>
            <xdr:grpSpPr>
              <a:xfrm>
                <a:off x="3274313" y="3537113"/>
                <a:ext cx="4143375" cy="485775"/>
                <a:chOff x="17494139" y="25025075"/>
                <a:chExt cx="2301906" cy="493642"/>
              </a:xfrm>
            </xdr:grpSpPr>
            <xdr:sp macro="" textlink="">
              <xdr:nvSpPr>
                <xdr:cNvPr id="1061" name="Shape 827">
                  <a:extLst>
                    <a:ext uri="{FF2B5EF4-FFF2-40B4-BE49-F238E27FC236}">
                      <a16:creationId xmlns:a16="http://schemas.microsoft.com/office/drawing/2014/main" id="{00000000-0008-0000-0600-000025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62" name="Shape 828">
                  <a:extLst>
                    <a:ext uri="{FF2B5EF4-FFF2-40B4-BE49-F238E27FC236}">
                      <a16:creationId xmlns:a16="http://schemas.microsoft.com/office/drawing/2014/main" id="{00000000-0008-0000-0600-000026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ECOD15</a:t>
                  </a:r>
                  <a:r>
                    <a:rPr lang="en-US" sz="1100" b="0">
                      <a:solidFill>
                        <a:schemeClr val="dk1"/>
                      </a:solidFill>
                      <a:latin typeface="Calibri"/>
                      <a:ea typeface="Calibri"/>
                      <a:cs typeface="Calibri"/>
                      <a:sym typeface="Calibri"/>
                    </a:rPr>
                    <a:t>=</a:t>
                  </a:r>
                  <a:endParaRPr sz="1400"/>
                </a:p>
              </xdr:txBody>
            </xdr:sp>
            <xdr:sp macro="" textlink="">
              <xdr:nvSpPr>
                <xdr:cNvPr id="1063" name="Shape 829">
                  <a:extLst>
                    <a:ext uri="{FF2B5EF4-FFF2-40B4-BE49-F238E27FC236}">
                      <a16:creationId xmlns:a16="http://schemas.microsoft.com/office/drawing/2014/main" id="{00000000-0008-0000-0600-000027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 Cantidad de expedientes organizados digitales__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expediemtes organizados digitales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148</xdr:row>
      <xdr:rowOff>190500</xdr:rowOff>
    </xdr:from>
    <xdr:ext cx="3495675" cy="485775"/>
    <xdr:grpSp>
      <xdr:nvGrpSpPr>
        <xdr:cNvPr id="1064" name="Shape 2">
          <a:extLst>
            <a:ext uri="{FF2B5EF4-FFF2-40B4-BE49-F238E27FC236}">
              <a16:creationId xmlns:a16="http://schemas.microsoft.com/office/drawing/2014/main" id="{00000000-0008-0000-0600-000028040000}"/>
            </a:ext>
          </a:extLst>
        </xdr:cNvPr>
        <xdr:cNvGrpSpPr/>
      </xdr:nvGrpSpPr>
      <xdr:grpSpPr>
        <a:xfrm>
          <a:off x="3238500" y="133883400"/>
          <a:ext cx="3495675" cy="485775"/>
          <a:chOff x="3598163" y="3537113"/>
          <a:chExt cx="3495675" cy="485775"/>
        </a:xfrm>
      </xdr:grpSpPr>
      <xdr:grpSp>
        <xdr:nvGrpSpPr>
          <xdr:cNvPr id="1065" name="Shape 830">
            <a:extLst>
              <a:ext uri="{FF2B5EF4-FFF2-40B4-BE49-F238E27FC236}">
                <a16:creationId xmlns:a16="http://schemas.microsoft.com/office/drawing/2014/main" id="{00000000-0008-0000-0600-000029040000}"/>
              </a:ext>
            </a:extLst>
          </xdr:cNvPr>
          <xdr:cNvGrpSpPr/>
        </xdr:nvGrpSpPr>
        <xdr:grpSpPr>
          <a:xfrm>
            <a:off x="3598163" y="3537113"/>
            <a:ext cx="3495675" cy="485775"/>
            <a:chOff x="3598163" y="3537113"/>
            <a:chExt cx="3495675" cy="485775"/>
          </a:xfrm>
        </xdr:grpSpPr>
        <xdr:sp macro="" textlink="">
          <xdr:nvSpPr>
            <xdr:cNvPr id="1066" name="Shape 4">
              <a:extLst>
                <a:ext uri="{FF2B5EF4-FFF2-40B4-BE49-F238E27FC236}">
                  <a16:creationId xmlns:a16="http://schemas.microsoft.com/office/drawing/2014/main" id="{00000000-0008-0000-0600-00002A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67" name="Shape 831">
              <a:extLst>
                <a:ext uri="{FF2B5EF4-FFF2-40B4-BE49-F238E27FC236}">
                  <a16:creationId xmlns:a16="http://schemas.microsoft.com/office/drawing/2014/main" id="{00000000-0008-0000-0600-00002B040000}"/>
                </a:ext>
              </a:extLst>
            </xdr:cNvPr>
            <xdr:cNvGrpSpPr/>
          </xdr:nvGrpSpPr>
          <xdr:grpSpPr>
            <a:xfrm>
              <a:off x="3598163" y="3537113"/>
              <a:ext cx="3495675" cy="485775"/>
              <a:chOff x="3598163" y="3537113"/>
              <a:chExt cx="3495675" cy="485775"/>
            </a:xfrm>
          </xdr:grpSpPr>
          <xdr:sp macro="" textlink="">
            <xdr:nvSpPr>
              <xdr:cNvPr id="1068" name="Shape 832">
                <a:extLst>
                  <a:ext uri="{FF2B5EF4-FFF2-40B4-BE49-F238E27FC236}">
                    <a16:creationId xmlns:a16="http://schemas.microsoft.com/office/drawing/2014/main" id="{00000000-0008-0000-0600-00002C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69" name="Shape 833">
                <a:extLst>
                  <a:ext uri="{FF2B5EF4-FFF2-40B4-BE49-F238E27FC236}">
                    <a16:creationId xmlns:a16="http://schemas.microsoft.com/office/drawing/2014/main" id="{00000000-0008-0000-0600-00002D040000}"/>
                  </a:ext>
                </a:extLst>
              </xdr:cNvPr>
              <xdr:cNvGrpSpPr/>
            </xdr:nvGrpSpPr>
            <xdr:grpSpPr>
              <a:xfrm>
                <a:off x="3598163" y="3537113"/>
                <a:ext cx="3495675" cy="485775"/>
                <a:chOff x="17494139" y="25025075"/>
                <a:chExt cx="2301906" cy="493642"/>
              </a:xfrm>
            </xdr:grpSpPr>
            <xdr:sp macro="" textlink="">
              <xdr:nvSpPr>
                <xdr:cNvPr id="1070" name="Shape 834">
                  <a:extLst>
                    <a:ext uri="{FF2B5EF4-FFF2-40B4-BE49-F238E27FC236}">
                      <a16:creationId xmlns:a16="http://schemas.microsoft.com/office/drawing/2014/main" id="{00000000-0008-0000-0600-00002E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71" name="Shape 835">
                  <a:extLst>
                    <a:ext uri="{FF2B5EF4-FFF2-40B4-BE49-F238E27FC236}">
                      <a16:creationId xmlns:a16="http://schemas.microsoft.com/office/drawing/2014/main" id="{00000000-0008-0000-0600-00002F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RCOE</a:t>
                  </a:r>
                  <a:r>
                    <a:rPr lang="en-US" sz="1100" b="0">
                      <a:solidFill>
                        <a:schemeClr val="dk1"/>
                      </a:solidFill>
                      <a:latin typeface="Calibri"/>
                      <a:ea typeface="Calibri"/>
                      <a:cs typeface="Calibri"/>
                      <a:sym typeface="Calibri"/>
                    </a:rPr>
                    <a:t>=</a:t>
                  </a:r>
                  <a:endParaRPr sz="1400"/>
                </a:p>
              </xdr:txBody>
            </xdr:sp>
            <xdr:sp macro="" textlink="">
              <xdr:nvSpPr>
                <xdr:cNvPr id="1072" name="Shape 836">
                  <a:extLst>
                    <a:ext uri="{FF2B5EF4-FFF2-40B4-BE49-F238E27FC236}">
                      <a16:creationId xmlns:a16="http://schemas.microsoft.com/office/drawing/2014/main" id="{00000000-0008-0000-0600-000030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 de consumo de energia reducido____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2% de consumo de energia reducido planeados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149</xdr:row>
      <xdr:rowOff>200025</xdr:rowOff>
    </xdr:from>
    <xdr:ext cx="3495675" cy="485775"/>
    <xdr:grpSp>
      <xdr:nvGrpSpPr>
        <xdr:cNvPr id="1073" name="Shape 2">
          <a:extLst>
            <a:ext uri="{FF2B5EF4-FFF2-40B4-BE49-F238E27FC236}">
              <a16:creationId xmlns:a16="http://schemas.microsoft.com/office/drawing/2014/main" id="{00000000-0008-0000-0600-000031040000}"/>
            </a:ext>
          </a:extLst>
        </xdr:cNvPr>
        <xdr:cNvGrpSpPr/>
      </xdr:nvGrpSpPr>
      <xdr:grpSpPr>
        <a:xfrm>
          <a:off x="3238500" y="134816850"/>
          <a:ext cx="3495675" cy="485775"/>
          <a:chOff x="3598163" y="3537113"/>
          <a:chExt cx="3495675" cy="485775"/>
        </a:xfrm>
      </xdr:grpSpPr>
      <xdr:grpSp>
        <xdr:nvGrpSpPr>
          <xdr:cNvPr id="1074" name="Shape 837">
            <a:extLst>
              <a:ext uri="{FF2B5EF4-FFF2-40B4-BE49-F238E27FC236}">
                <a16:creationId xmlns:a16="http://schemas.microsoft.com/office/drawing/2014/main" id="{00000000-0008-0000-0600-000032040000}"/>
              </a:ext>
            </a:extLst>
          </xdr:cNvPr>
          <xdr:cNvGrpSpPr/>
        </xdr:nvGrpSpPr>
        <xdr:grpSpPr>
          <a:xfrm>
            <a:off x="3598163" y="3537113"/>
            <a:ext cx="3495675" cy="485775"/>
            <a:chOff x="3598163" y="3537113"/>
            <a:chExt cx="3495675" cy="485775"/>
          </a:xfrm>
        </xdr:grpSpPr>
        <xdr:sp macro="" textlink="">
          <xdr:nvSpPr>
            <xdr:cNvPr id="1075" name="Shape 4">
              <a:extLst>
                <a:ext uri="{FF2B5EF4-FFF2-40B4-BE49-F238E27FC236}">
                  <a16:creationId xmlns:a16="http://schemas.microsoft.com/office/drawing/2014/main" id="{00000000-0008-0000-0600-000033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76" name="Shape 838">
              <a:extLst>
                <a:ext uri="{FF2B5EF4-FFF2-40B4-BE49-F238E27FC236}">
                  <a16:creationId xmlns:a16="http://schemas.microsoft.com/office/drawing/2014/main" id="{00000000-0008-0000-0600-000034040000}"/>
                </a:ext>
              </a:extLst>
            </xdr:cNvPr>
            <xdr:cNvGrpSpPr/>
          </xdr:nvGrpSpPr>
          <xdr:grpSpPr>
            <a:xfrm>
              <a:off x="3598163" y="3537113"/>
              <a:ext cx="3495675" cy="485775"/>
              <a:chOff x="3598163" y="3537113"/>
              <a:chExt cx="3495675" cy="485775"/>
            </a:xfrm>
          </xdr:grpSpPr>
          <xdr:sp macro="" textlink="">
            <xdr:nvSpPr>
              <xdr:cNvPr id="1077" name="Shape 839">
                <a:extLst>
                  <a:ext uri="{FF2B5EF4-FFF2-40B4-BE49-F238E27FC236}">
                    <a16:creationId xmlns:a16="http://schemas.microsoft.com/office/drawing/2014/main" id="{00000000-0008-0000-0600-000035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78" name="Shape 840">
                <a:extLst>
                  <a:ext uri="{FF2B5EF4-FFF2-40B4-BE49-F238E27FC236}">
                    <a16:creationId xmlns:a16="http://schemas.microsoft.com/office/drawing/2014/main" id="{00000000-0008-0000-0600-000036040000}"/>
                  </a:ext>
                </a:extLst>
              </xdr:cNvPr>
              <xdr:cNvGrpSpPr/>
            </xdr:nvGrpSpPr>
            <xdr:grpSpPr>
              <a:xfrm>
                <a:off x="3598163" y="3537113"/>
                <a:ext cx="3495675" cy="485775"/>
                <a:chOff x="17494139" y="25025075"/>
                <a:chExt cx="2301906" cy="493642"/>
              </a:xfrm>
            </xdr:grpSpPr>
            <xdr:sp macro="" textlink="">
              <xdr:nvSpPr>
                <xdr:cNvPr id="1079" name="Shape 841">
                  <a:extLst>
                    <a:ext uri="{FF2B5EF4-FFF2-40B4-BE49-F238E27FC236}">
                      <a16:creationId xmlns:a16="http://schemas.microsoft.com/office/drawing/2014/main" id="{00000000-0008-0000-0600-000037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80" name="Shape 842">
                  <a:extLst>
                    <a:ext uri="{FF2B5EF4-FFF2-40B4-BE49-F238E27FC236}">
                      <a16:creationId xmlns:a16="http://schemas.microsoft.com/office/drawing/2014/main" id="{00000000-0008-0000-0600-000038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PDAEL</a:t>
                  </a:r>
                  <a:r>
                    <a:rPr lang="en-US" sz="1100" b="0">
                      <a:solidFill>
                        <a:schemeClr val="dk1"/>
                      </a:solidFill>
                      <a:latin typeface="Calibri"/>
                      <a:ea typeface="Calibri"/>
                      <a:cs typeface="Calibri"/>
                      <a:sym typeface="Calibri"/>
                    </a:rPr>
                    <a:t>=</a:t>
                  </a:r>
                  <a:endParaRPr sz="1400"/>
                </a:p>
              </xdr:txBody>
            </xdr:sp>
            <xdr:sp macro="" textlink="">
              <xdr:nvSpPr>
                <xdr:cNvPr id="1081" name="Shape 843">
                  <a:extLst>
                    <a:ext uri="{FF2B5EF4-FFF2-40B4-BE49-F238E27FC236}">
                      <a16:creationId xmlns:a16="http://schemas.microsoft.com/office/drawing/2014/main" id="{00000000-0008-0000-0600-000039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plan de daño antijuridico elaborado__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plan de daño antijuridico planeado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150</xdr:row>
      <xdr:rowOff>247650</xdr:rowOff>
    </xdr:from>
    <xdr:ext cx="3495675" cy="485775"/>
    <xdr:grpSp>
      <xdr:nvGrpSpPr>
        <xdr:cNvPr id="1082" name="Shape 2">
          <a:extLst>
            <a:ext uri="{FF2B5EF4-FFF2-40B4-BE49-F238E27FC236}">
              <a16:creationId xmlns:a16="http://schemas.microsoft.com/office/drawing/2014/main" id="{00000000-0008-0000-0600-00003A040000}"/>
            </a:ext>
          </a:extLst>
        </xdr:cNvPr>
        <xdr:cNvGrpSpPr/>
      </xdr:nvGrpSpPr>
      <xdr:grpSpPr>
        <a:xfrm>
          <a:off x="3238500" y="135788400"/>
          <a:ext cx="3495675" cy="485775"/>
          <a:chOff x="3598163" y="3537113"/>
          <a:chExt cx="3495675" cy="485775"/>
        </a:xfrm>
      </xdr:grpSpPr>
      <xdr:grpSp>
        <xdr:nvGrpSpPr>
          <xdr:cNvPr id="1083" name="Shape 844">
            <a:extLst>
              <a:ext uri="{FF2B5EF4-FFF2-40B4-BE49-F238E27FC236}">
                <a16:creationId xmlns:a16="http://schemas.microsoft.com/office/drawing/2014/main" id="{00000000-0008-0000-0600-00003B040000}"/>
              </a:ext>
            </a:extLst>
          </xdr:cNvPr>
          <xdr:cNvGrpSpPr/>
        </xdr:nvGrpSpPr>
        <xdr:grpSpPr>
          <a:xfrm>
            <a:off x="3598163" y="3537113"/>
            <a:ext cx="3495675" cy="485775"/>
            <a:chOff x="3598163" y="3537113"/>
            <a:chExt cx="3495675" cy="485775"/>
          </a:xfrm>
        </xdr:grpSpPr>
        <xdr:sp macro="" textlink="">
          <xdr:nvSpPr>
            <xdr:cNvPr id="1084" name="Shape 4">
              <a:extLst>
                <a:ext uri="{FF2B5EF4-FFF2-40B4-BE49-F238E27FC236}">
                  <a16:creationId xmlns:a16="http://schemas.microsoft.com/office/drawing/2014/main" id="{00000000-0008-0000-0600-00003C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85" name="Shape 845">
              <a:extLst>
                <a:ext uri="{FF2B5EF4-FFF2-40B4-BE49-F238E27FC236}">
                  <a16:creationId xmlns:a16="http://schemas.microsoft.com/office/drawing/2014/main" id="{00000000-0008-0000-0600-00003D040000}"/>
                </a:ext>
              </a:extLst>
            </xdr:cNvPr>
            <xdr:cNvGrpSpPr/>
          </xdr:nvGrpSpPr>
          <xdr:grpSpPr>
            <a:xfrm>
              <a:off x="3598163" y="3537113"/>
              <a:ext cx="3495675" cy="485775"/>
              <a:chOff x="3598163" y="3537113"/>
              <a:chExt cx="3495675" cy="485775"/>
            </a:xfrm>
          </xdr:grpSpPr>
          <xdr:sp macro="" textlink="">
            <xdr:nvSpPr>
              <xdr:cNvPr id="1086" name="Shape 846">
                <a:extLst>
                  <a:ext uri="{FF2B5EF4-FFF2-40B4-BE49-F238E27FC236}">
                    <a16:creationId xmlns:a16="http://schemas.microsoft.com/office/drawing/2014/main" id="{00000000-0008-0000-0600-00003E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87" name="Shape 847">
                <a:extLst>
                  <a:ext uri="{FF2B5EF4-FFF2-40B4-BE49-F238E27FC236}">
                    <a16:creationId xmlns:a16="http://schemas.microsoft.com/office/drawing/2014/main" id="{00000000-0008-0000-0600-00003F040000}"/>
                  </a:ext>
                </a:extLst>
              </xdr:cNvPr>
              <xdr:cNvGrpSpPr/>
            </xdr:nvGrpSpPr>
            <xdr:grpSpPr>
              <a:xfrm>
                <a:off x="3598163" y="3537113"/>
                <a:ext cx="3495675" cy="485775"/>
                <a:chOff x="17494139" y="25025075"/>
                <a:chExt cx="2301906" cy="493642"/>
              </a:xfrm>
            </xdr:grpSpPr>
            <xdr:sp macro="" textlink="">
              <xdr:nvSpPr>
                <xdr:cNvPr id="1088" name="Shape 848">
                  <a:extLst>
                    <a:ext uri="{FF2B5EF4-FFF2-40B4-BE49-F238E27FC236}">
                      <a16:creationId xmlns:a16="http://schemas.microsoft.com/office/drawing/2014/main" id="{00000000-0008-0000-0600-000040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89" name="Shape 849">
                  <a:extLst>
                    <a:ext uri="{FF2B5EF4-FFF2-40B4-BE49-F238E27FC236}">
                      <a16:creationId xmlns:a16="http://schemas.microsoft.com/office/drawing/2014/main" id="{00000000-0008-0000-0600-000041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PDAEJ</a:t>
                  </a:r>
                  <a:r>
                    <a:rPr lang="en-US" sz="1100" b="0">
                      <a:solidFill>
                        <a:schemeClr val="dk1"/>
                      </a:solidFill>
                      <a:latin typeface="Calibri"/>
                      <a:ea typeface="Calibri"/>
                      <a:cs typeface="Calibri"/>
                      <a:sym typeface="Calibri"/>
                    </a:rPr>
                    <a:t>=</a:t>
                  </a:r>
                  <a:endParaRPr sz="1400"/>
                </a:p>
              </xdr:txBody>
            </xdr:sp>
            <xdr:sp macro="" textlink="">
              <xdr:nvSpPr>
                <xdr:cNvPr id="1090" name="Shape 850">
                  <a:extLst>
                    <a:ext uri="{FF2B5EF4-FFF2-40B4-BE49-F238E27FC236}">
                      <a16:creationId xmlns:a16="http://schemas.microsoft.com/office/drawing/2014/main" id="{00000000-0008-0000-0600-000042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plan de daño antijuridico ejecutado__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plan de daño antijuridico planeado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2514600</xdr:colOff>
      <xdr:row>151</xdr:row>
      <xdr:rowOff>219075</xdr:rowOff>
    </xdr:from>
    <xdr:ext cx="4295775" cy="485775"/>
    <xdr:grpSp>
      <xdr:nvGrpSpPr>
        <xdr:cNvPr id="1091" name="Shape 2">
          <a:extLst>
            <a:ext uri="{FF2B5EF4-FFF2-40B4-BE49-F238E27FC236}">
              <a16:creationId xmlns:a16="http://schemas.microsoft.com/office/drawing/2014/main" id="{00000000-0008-0000-0600-000043040000}"/>
            </a:ext>
          </a:extLst>
        </xdr:cNvPr>
        <xdr:cNvGrpSpPr/>
      </xdr:nvGrpSpPr>
      <xdr:grpSpPr>
        <a:xfrm>
          <a:off x="2828925" y="136683750"/>
          <a:ext cx="4295775" cy="485775"/>
          <a:chOff x="3198113" y="3537113"/>
          <a:chExt cx="4295775" cy="485775"/>
        </a:xfrm>
      </xdr:grpSpPr>
      <xdr:grpSp>
        <xdr:nvGrpSpPr>
          <xdr:cNvPr id="1092" name="Shape 851">
            <a:extLst>
              <a:ext uri="{FF2B5EF4-FFF2-40B4-BE49-F238E27FC236}">
                <a16:creationId xmlns:a16="http://schemas.microsoft.com/office/drawing/2014/main" id="{00000000-0008-0000-0600-000044040000}"/>
              </a:ext>
            </a:extLst>
          </xdr:cNvPr>
          <xdr:cNvGrpSpPr/>
        </xdr:nvGrpSpPr>
        <xdr:grpSpPr>
          <a:xfrm>
            <a:off x="3198113" y="3537113"/>
            <a:ext cx="4295775" cy="485775"/>
            <a:chOff x="3198113" y="3537113"/>
            <a:chExt cx="4295775" cy="485775"/>
          </a:xfrm>
        </xdr:grpSpPr>
        <xdr:sp macro="" textlink="">
          <xdr:nvSpPr>
            <xdr:cNvPr id="1093" name="Shape 4">
              <a:extLst>
                <a:ext uri="{FF2B5EF4-FFF2-40B4-BE49-F238E27FC236}">
                  <a16:creationId xmlns:a16="http://schemas.microsoft.com/office/drawing/2014/main" id="{00000000-0008-0000-0600-000045040000}"/>
                </a:ext>
              </a:extLst>
            </xdr:cNvPr>
            <xdr:cNvSpPr/>
          </xdr:nvSpPr>
          <xdr:spPr>
            <a:xfrm>
              <a:off x="3198113" y="3537113"/>
              <a:ext cx="4295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094" name="Shape 852">
              <a:extLst>
                <a:ext uri="{FF2B5EF4-FFF2-40B4-BE49-F238E27FC236}">
                  <a16:creationId xmlns:a16="http://schemas.microsoft.com/office/drawing/2014/main" id="{00000000-0008-0000-0600-000046040000}"/>
                </a:ext>
              </a:extLst>
            </xdr:cNvPr>
            <xdr:cNvGrpSpPr/>
          </xdr:nvGrpSpPr>
          <xdr:grpSpPr>
            <a:xfrm>
              <a:off x="3198113" y="3537113"/>
              <a:ext cx="4295775" cy="485775"/>
              <a:chOff x="3198113" y="3537113"/>
              <a:chExt cx="4295775" cy="485775"/>
            </a:xfrm>
          </xdr:grpSpPr>
          <xdr:sp macro="" textlink="">
            <xdr:nvSpPr>
              <xdr:cNvPr id="1095" name="Shape 853">
                <a:extLst>
                  <a:ext uri="{FF2B5EF4-FFF2-40B4-BE49-F238E27FC236}">
                    <a16:creationId xmlns:a16="http://schemas.microsoft.com/office/drawing/2014/main" id="{00000000-0008-0000-0600-000047040000}"/>
                  </a:ext>
                </a:extLst>
              </xdr:cNvPr>
              <xdr:cNvSpPr/>
            </xdr:nvSpPr>
            <xdr:spPr>
              <a:xfrm>
                <a:off x="3198113" y="3537113"/>
                <a:ext cx="42957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096" name="Shape 854">
                <a:extLst>
                  <a:ext uri="{FF2B5EF4-FFF2-40B4-BE49-F238E27FC236}">
                    <a16:creationId xmlns:a16="http://schemas.microsoft.com/office/drawing/2014/main" id="{00000000-0008-0000-0600-000048040000}"/>
                  </a:ext>
                </a:extLst>
              </xdr:cNvPr>
              <xdr:cNvGrpSpPr/>
            </xdr:nvGrpSpPr>
            <xdr:grpSpPr>
              <a:xfrm>
                <a:off x="3198113" y="3537113"/>
                <a:ext cx="4295775" cy="485775"/>
                <a:chOff x="17494139" y="25025075"/>
                <a:chExt cx="2301906" cy="493642"/>
              </a:xfrm>
            </xdr:grpSpPr>
            <xdr:sp macro="" textlink="">
              <xdr:nvSpPr>
                <xdr:cNvPr id="1097" name="Shape 855">
                  <a:extLst>
                    <a:ext uri="{FF2B5EF4-FFF2-40B4-BE49-F238E27FC236}">
                      <a16:creationId xmlns:a16="http://schemas.microsoft.com/office/drawing/2014/main" id="{00000000-0008-0000-0600-000049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098" name="Shape 856">
                  <a:extLst>
                    <a:ext uri="{FF2B5EF4-FFF2-40B4-BE49-F238E27FC236}">
                      <a16:creationId xmlns:a16="http://schemas.microsoft.com/office/drawing/2014/main" id="{00000000-0008-0000-0600-00004A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ETROA</a:t>
                  </a:r>
                  <a:r>
                    <a:rPr lang="en-US" sz="1100" b="0">
                      <a:solidFill>
                        <a:schemeClr val="dk1"/>
                      </a:solidFill>
                      <a:latin typeface="Calibri"/>
                      <a:ea typeface="Calibri"/>
                      <a:cs typeface="Calibri"/>
                      <a:sym typeface="Calibri"/>
                    </a:rPr>
                    <a:t>=</a:t>
                  </a:r>
                  <a:endParaRPr sz="1400"/>
                </a:p>
              </xdr:txBody>
            </xdr:sp>
            <xdr:sp macro="" textlink="">
              <xdr:nvSpPr>
                <xdr:cNvPr id="1099" name="Shape 857">
                  <a:extLst>
                    <a:ext uri="{FF2B5EF4-FFF2-40B4-BE49-F238E27FC236}">
                      <a16:creationId xmlns:a16="http://schemas.microsoft.com/office/drawing/2014/main" id="{00000000-0008-0000-0600-00004B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de estudio de rediseño organizacional ejecutado</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estudio de rediseño organizacional  planeado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152</xdr:row>
      <xdr:rowOff>238125</xdr:rowOff>
    </xdr:from>
    <xdr:ext cx="3495675" cy="485775"/>
    <xdr:grpSp>
      <xdr:nvGrpSpPr>
        <xdr:cNvPr id="1100" name="Shape 2">
          <a:extLst>
            <a:ext uri="{FF2B5EF4-FFF2-40B4-BE49-F238E27FC236}">
              <a16:creationId xmlns:a16="http://schemas.microsoft.com/office/drawing/2014/main" id="{00000000-0008-0000-0600-00004C040000}"/>
            </a:ext>
          </a:extLst>
        </xdr:cNvPr>
        <xdr:cNvGrpSpPr/>
      </xdr:nvGrpSpPr>
      <xdr:grpSpPr>
        <a:xfrm>
          <a:off x="3238500" y="137626725"/>
          <a:ext cx="3495675" cy="485775"/>
          <a:chOff x="3598163" y="3537113"/>
          <a:chExt cx="3495675" cy="485775"/>
        </a:xfrm>
      </xdr:grpSpPr>
      <xdr:grpSp>
        <xdr:nvGrpSpPr>
          <xdr:cNvPr id="1101" name="Shape 858">
            <a:extLst>
              <a:ext uri="{FF2B5EF4-FFF2-40B4-BE49-F238E27FC236}">
                <a16:creationId xmlns:a16="http://schemas.microsoft.com/office/drawing/2014/main" id="{00000000-0008-0000-0600-00004D040000}"/>
              </a:ext>
            </a:extLst>
          </xdr:cNvPr>
          <xdr:cNvGrpSpPr/>
        </xdr:nvGrpSpPr>
        <xdr:grpSpPr>
          <a:xfrm>
            <a:off x="3598163" y="3537113"/>
            <a:ext cx="3495675" cy="485775"/>
            <a:chOff x="3598163" y="3537113"/>
            <a:chExt cx="3495675" cy="485775"/>
          </a:xfrm>
        </xdr:grpSpPr>
        <xdr:sp macro="" textlink="">
          <xdr:nvSpPr>
            <xdr:cNvPr id="1102" name="Shape 4">
              <a:extLst>
                <a:ext uri="{FF2B5EF4-FFF2-40B4-BE49-F238E27FC236}">
                  <a16:creationId xmlns:a16="http://schemas.microsoft.com/office/drawing/2014/main" id="{00000000-0008-0000-0600-00004E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03" name="Shape 859">
              <a:extLst>
                <a:ext uri="{FF2B5EF4-FFF2-40B4-BE49-F238E27FC236}">
                  <a16:creationId xmlns:a16="http://schemas.microsoft.com/office/drawing/2014/main" id="{00000000-0008-0000-0600-00004F040000}"/>
                </a:ext>
              </a:extLst>
            </xdr:cNvPr>
            <xdr:cNvGrpSpPr/>
          </xdr:nvGrpSpPr>
          <xdr:grpSpPr>
            <a:xfrm>
              <a:off x="3598163" y="3537113"/>
              <a:ext cx="3495675" cy="485775"/>
              <a:chOff x="3598163" y="3537113"/>
              <a:chExt cx="3495675" cy="485775"/>
            </a:xfrm>
          </xdr:grpSpPr>
          <xdr:sp macro="" textlink="">
            <xdr:nvSpPr>
              <xdr:cNvPr id="1104" name="Shape 860">
                <a:extLst>
                  <a:ext uri="{FF2B5EF4-FFF2-40B4-BE49-F238E27FC236}">
                    <a16:creationId xmlns:a16="http://schemas.microsoft.com/office/drawing/2014/main" id="{00000000-0008-0000-0600-000050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05" name="Shape 861">
                <a:extLst>
                  <a:ext uri="{FF2B5EF4-FFF2-40B4-BE49-F238E27FC236}">
                    <a16:creationId xmlns:a16="http://schemas.microsoft.com/office/drawing/2014/main" id="{00000000-0008-0000-0600-000051040000}"/>
                  </a:ext>
                </a:extLst>
              </xdr:cNvPr>
              <xdr:cNvGrpSpPr/>
            </xdr:nvGrpSpPr>
            <xdr:grpSpPr>
              <a:xfrm>
                <a:off x="3598163" y="3537113"/>
                <a:ext cx="3495675" cy="485775"/>
                <a:chOff x="17494139" y="25025075"/>
                <a:chExt cx="2301906" cy="493642"/>
              </a:xfrm>
            </xdr:grpSpPr>
            <xdr:sp macro="" textlink="">
              <xdr:nvSpPr>
                <xdr:cNvPr id="1106" name="Shape 862">
                  <a:extLst>
                    <a:ext uri="{FF2B5EF4-FFF2-40B4-BE49-F238E27FC236}">
                      <a16:creationId xmlns:a16="http://schemas.microsoft.com/office/drawing/2014/main" id="{00000000-0008-0000-0600-000052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07" name="Shape 863">
                  <a:extLst>
                    <a:ext uri="{FF2B5EF4-FFF2-40B4-BE49-F238E27FC236}">
                      <a16:creationId xmlns:a16="http://schemas.microsoft.com/office/drawing/2014/main" id="{00000000-0008-0000-0600-000053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PMALR</a:t>
                  </a:r>
                  <a:r>
                    <a:rPr lang="en-US" sz="1100" b="0">
                      <a:solidFill>
                        <a:schemeClr val="dk1"/>
                      </a:solidFill>
                      <a:latin typeface="Calibri"/>
                      <a:ea typeface="Calibri"/>
                      <a:cs typeface="Calibri"/>
                      <a:sym typeface="Calibri"/>
                    </a:rPr>
                    <a:t>=</a:t>
                  </a:r>
                  <a:endParaRPr sz="1400"/>
                </a:p>
              </xdr:txBody>
            </xdr:sp>
            <xdr:sp macro="" textlink="">
              <xdr:nvSpPr>
                <xdr:cNvPr id="1108" name="Shape 864">
                  <a:extLst>
                    <a:ext uri="{FF2B5EF4-FFF2-40B4-BE49-F238E27FC236}">
                      <a16:creationId xmlns:a16="http://schemas.microsoft.com/office/drawing/2014/main" id="{00000000-0008-0000-0600-000054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plan ambiente laboral ejecutado__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plan de ambiente laboral reformulado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153</xdr:row>
      <xdr:rowOff>219075</xdr:rowOff>
    </xdr:from>
    <xdr:ext cx="3495675" cy="485775"/>
    <xdr:grpSp>
      <xdr:nvGrpSpPr>
        <xdr:cNvPr id="1109" name="Shape 2">
          <a:extLst>
            <a:ext uri="{FF2B5EF4-FFF2-40B4-BE49-F238E27FC236}">
              <a16:creationId xmlns:a16="http://schemas.microsoft.com/office/drawing/2014/main" id="{00000000-0008-0000-0600-000055040000}"/>
            </a:ext>
          </a:extLst>
        </xdr:cNvPr>
        <xdr:cNvGrpSpPr/>
      </xdr:nvGrpSpPr>
      <xdr:grpSpPr>
        <a:xfrm>
          <a:off x="3238500" y="138531600"/>
          <a:ext cx="3495675" cy="485775"/>
          <a:chOff x="3598163" y="3537113"/>
          <a:chExt cx="3495675" cy="485775"/>
        </a:xfrm>
      </xdr:grpSpPr>
      <xdr:grpSp>
        <xdr:nvGrpSpPr>
          <xdr:cNvPr id="1110" name="Shape 865">
            <a:extLst>
              <a:ext uri="{FF2B5EF4-FFF2-40B4-BE49-F238E27FC236}">
                <a16:creationId xmlns:a16="http://schemas.microsoft.com/office/drawing/2014/main" id="{00000000-0008-0000-0600-000056040000}"/>
              </a:ext>
            </a:extLst>
          </xdr:cNvPr>
          <xdr:cNvGrpSpPr/>
        </xdr:nvGrpSpPr>
        <xdr:grpSpPr>
          <a:xfrm>
            <a:off x="3598163" y="3537113"/>
            <a:ext cx="3495675" cy="485775"/>
            <a:chOff x="3598163" y="3537113"/>
            <a:chExt cx="3495675" cy="485775"/>
          </a:xfrm>
        </xdr:grpSpPr>
        <xdr:sp macro="" textlink="">
          <xdr:nvSpPr>
            <xdr:cNvPr id="1111" name="Shape 4">
              <a:extLst>
                <a:ext uri="{FF2B5EF4-FFF2-40B4-BE49-F238E27FC236}">
                  <a16:creationId xmlns:a16="http://schemas.microsoft.com/office/drawing/2014/main" id="{00000000-0008-0000-0600-000057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12" name="Shape 866">
              <a:extLst>
                <a:ext uri="{FF2B5EF4-FFF2-40B4-BE49-F238E27FC236}">
                  <a16:creationId xmlns:a16="http://schemas.microsoft.com/office/drawing/2014/main" id="{00000000-0008-0000-0600-000058040000}"/>
                </a:ext>
              </a:extLst>
            </xdr:cNvPr>
            <xdr:cNvGrpSpPr/>
          </xdr:nvGrpSpPr>
          <xdr:grpSpPr>
            <a:xfrm>
              <a:off x="3598163" y="3537113"/>
              <a:ext cx="3495675" cy="485775"/>
              <a:chOff x="3598163" y="3537113"/>
              <a:chExt cx="3495675" cy="485775"/>
            </a:xfrm>
          </xdr:grpSpPr>
          <xdr:sp macro="" textlink="">
            <xdr:nvSpPr>
              <xdr:cNvPr id="1113" name="Shape 867">
                <a:extLst>
                  <a:ext uri="{FF2B5EF4-FFF2-40B4-BE49-F238E27FC236}">
                    <a16:creationId xmlns:a16="http://schemas.microsoft.com/office/drawing/2014/main" id="{00000000-0008-0000-0600-000059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14" name="Shape 868">
                <a:extLst>
                  <a:ext uri="{FF2B5EF4-FFF2-40B4-BE49-F238E27FC236}">
                    <a16:creationId xmlns:a16="http://schemas.microsoft.com/office/drawing/2014/main" id="{00000000-0008-0000-0600-00005A040000}"/>
                  </a:ext>
                </a:extLst>
              </xdr:cNvPr>
              <xdr:cNvGrpSpPr/>
            </xdr:nvGrpSpPr>
            <xdr:grpSpPr>
              <a:xfrm>
                <a:off x="3598163" y="3537113"/>
                <a:ext cx="3495675" cy="485775"/>
                <a:chOff x="17494139" y="25025075"/>
                <a:chExt cx="2301906" cy="493642"/>
              </a:xfrm>
            </xdr:grpSpPr>
            <xdr:sp macro="" textlink="">
              <xdr:nvSpPr>
                <xdr:cNvPr id="1115" name="Shape 869">
                  <a:extLst>
                    <a:ext uri="{FF2B5EF4-FFF2-40B4-BE49-F238E27FC236}">
                      <a16:creationId xmlns:a16="http://schemas.microsoft.com/office/drawing/2014/main" id="{00000000-0008-0000-0600-00005B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16" name="Shape 870">
                  <a:extLst>
                    <a:ext uri="{FF2B5EF4-FFF2-40B4-BE49-F238E27FC236}">
                      <a16:creationId xmlns:a16="http://schemas.microsoft.com/office/drawing/2014/main" id="{00000000-0008-0000-0600-00005C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PMALE</a:t>
                  </a:r>
                  <a:r>
                    <a:rPr lang="en-US" sz="1100" b="0">
                      <a:solidFill>
                        <a:schemeClr val="dk1"/>
                      </a:solidFill>
                      <a:latin typeface="Calibri"/>
                      <a:ea typeface="Calibri"/>
                      <a:cs typeface="Calibri"/>
                      <a:sym typeface="Calibri"/>
                    </a:rPr>
                    <a:t>=</a:t>
                  </a:r>
                  <a:endParaRPr sz="1400"/>
                </a:p>
              </xdr:txBody>
            </xdr:sp>
            <xdr:sp macro="" textlink="">
              <xdr:nvSpPr>
                <xdr:cNvPr id="1117" name="Shape 871">
                  <a:extLst>
                    <a:ext uri="{FF2B5EF4-FFF2-40B4-BE49-F238E27FC236}">
                      <a16:creationId xmlns:a16="http://schemas.microsoft.com/office/drawing/2014/main" id="{00000000-0008-0000-0600-00005D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plan ambiente laboral ejecutado__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plan de ambiente laboral ejecutado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2924175</xdr:colOff>
      <xdr:row>154</xdr:row>
      <xdr:rowOff>247650</xdr:rowOff>
    </xdr:from>
    <xdr:ext cx="3495675" cy="485775"/>
    <xdr:grpSp>
      <xdr:nvGrpSpPr>
        <xdr:cNvPr id="1118" name="Shape 2">
          <a:extLst>
            <a:ext uri="{FF2B5EF4-FFF2-40B4-BE49-F238E27FC236}">
              <a16:creationId xmlns:a16="http://schemas.microsoft.com/office/drawing/2014/main" id="{00000000-0008-0000-0600-00005E040000}"/>
            </a:ext>
          </a:extLst>
        </xdr:cNvPr>
        <xdr:cNvGrpSpPr/>
      </xdr:nvGrpSpPr>
      <xdr:grpSpPr>
        <a:xfrm>
          <a:off x="3238500" y="139484100"/>
          <a:ext cx="3495675" cy="485775"/>
          <a:chOff x="3598163" y="3537113"/>
          <a:chExt cx="3495675" cy="485775"/>
        </a:xfrm>
      </xdr:grpSpPr>
      <xdr:grpSp>
        <xdr:nvGrpSpPr>
          <xdr:cNvPr id="1119" name="Shape 872">
            <a:extLst>
              <a:ext uri="{FF2B5EF4-FFF2-40B4-BE49-F238E27FC236}">
                <a16:creationId xmlns:a16="http://schemas.microsoft.com/office/drawing/2014/main" id="{00000000-0008-0000-0600-00005F040000}"/>
              </a:ext>
            </a:extLst>
          </xdr:cNvPr>
          <xdr:cNvGrpSpPr/>
        </xdr:nvGrpSpPr>
        <xdr:grpSpPr>
          <a:xfrm>
            <a:off x="3598163" y="3537113"/>
            <a:ext cx="3495675" cy="485775"/>
            <a:chOff x="3598163" y="3537113"/>
            <a:chExt cx="3495675" cy="485775"/>
          </a:xfrm>
        </xdr:grpSpPr>
        <xdr:sp macro="" textlink="">
          <xdr:nvSpPr>
            <xdr:cNvPr id="1120" name="Shape 4">
              <a:extLst>
                <a:ext uri="{FF2B5EF4-FFF2-40B4-BE49-F238E27FC236}">
                  <a16:creationId xmlns:a16="http://schemas.microsoft.com/office/drawing/2014/main" id="{00000000-0008-0000-0600-000060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21" name="Shape 873">
              <a:extLst>
                <a:ext uri="{FF2B5EF4-FFF2-40B4-BE49-F238E27FC236}">
                  <a16:creationId xmlns:a16="http://schemas.microsoft.com/office/drawing/2014/main" id="{00000000-0008-0000-0600-000061040000}"/>
                </a:ext>
              </a:extLst>
            </xdr:cNvPr>
            <xdr:cNvGrpSpPr/>
          </xdr:nvGrpSpPr>
          <xdr:grpSpPr>
            <a:xfrm>
              <a:off x="3598163" y="3537113"/>
              <a:ext cx="3495675" cy="485775"/>
              <a:chOff x="3598163" y="3537113"/>
              <a:chExt cx="3495675" cy="485775"/>
            </a:xfrm>
          </xdr:grpSpPr>
          <xdr:sp macro="" textlink="">
            <xdr:nvSpPr>
              <xdr:cNvPr id="1122" name="Shape 874">
                <a:extLst>
                  <a:ext uri="{FF2B5EF4-FFF2-40B4-BE49-F238E27FC236}">
                    <a16:creationId xmlns:a16="http://schemas.microsoft.com/office/drawing/2014/main" id="{00000000-0008-0000-0600-000062040000}"/>
                  </a:ext>
                </a:extLst>
              </xdr:cNvPr>
              <xdr:cNvSpPr/>
            </xdr:nvSpPr>
            <xdr:spPr>
              <a:xfrm>
                <a:off x="3598163" y="3537113"/>
                <a:ext cx="34956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23" name="Shape 875">
                <a:extLst>
                  <a:ext uri="{FF2B5EF4-FFF2-40B4-BE49-F238E27FC236}">
                    <a16:creationId xmlns:a16="http://schemas.microsoft.com/office/drawing/2014/main" id="{00000000-0008-0000-0600-000063040000}"/>
                  </a:ext>
                </a:extLst>
              </xdr:cNvPr>
              <xdr:cNvGrpSpPr/>
            </xdr:nvGrpSpPr>
            <xdr:grpSpPr>
              <a:xfrm>
                <a:off x="3598163" y="3537113"/>
                <a:ext cx="3495675" cy="485775"/>
                <a:chOff x="17494139" y="25025075"/>
                <a:chExt cx="2301906" cy="493642"/>
              </a:xfrm>
            </xdr:grpSpPr>
            <xdr:sp macro="" textlink="">
              <xdr:nvSpPr>
                <xdr:cNvPr id="1124" name="Shape 876">
                  <a:extLst>
                    <a:ext uri="{FF2B5EF4-FFF2-40B4-BE49-F238E27FC236}">
                      <a16:creationId xmlns:a16="http://schemas.microsoft.com/office/drawing/2014/main" id="{00000000-0008-0000-0600-000064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25" name="Shape 877">
                  <a:extLst>
                    <a:ext uri="{FF2B5EF4-FFF2-40B4-BE49-F238E27FC236}">
                      <a16:creationId xmlns:a16="http://schemas.microsoft.com/office/drawing/2014/main" id="{00000000-0008-0000-0600-000065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PMALE</a:t>
                  </a:r>
                  <a:r>
                    <a:rPr lang="en-US" sz="1100" b="0">
                      <a:solidFill>
                        <a:schemeClr val="dk1"/>
                      </a:solidFill>
                      <a:latin typeface="Calibri"/>
                      <a:ea typeface="Calibri"/>
                      <a:cs typeface="Calibri"/>
                      <a:sym typeface="Calibri"/>
                    </a:rPr>
                    <a:t>=</a:t>
                  </a:r>
                  <a:endParaRPr sz="1400"/>
                </a:p>
              </xdr:txBody>
            </xdr:sp>
            <xdr:sp macro="" textlink="">
              <xdr:nvSpPr>
                <xdr:cNvPr id="1126" name="Shape 878">
                  <a:extLst>
                    <a:ext uri="{FF2B5EF4-FFF2-40B4-BE49-F238E27FC236}">
                      <a16:creationId xmlns:a16="http://schemas.microsoft.com/office/drawing/2014/main" id="{00000000-0008-0000-0600-000066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plan ambiente laboral ejecutado__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plan de ambiente laboral ejecutado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2209800</xdr:colOff>
      <xdr:row>155</xdr:row>
      <xdr:rowOff>247650</xdr:rowOff>
    </xdr:from>
    <xdr:ext cx="4905375" cy="485775"/>
    <xdr:grpSp>
      <xdr:nvGrpSpPr>
        <xdr:cNvPr id="1127" name="Shape 2">
          <a:extLst>
            <a:ext uri="{FF2B5EF4-FFF2-40B4-BE49-F238E27FC236}">
              <a16:creationId xmlns:a16="http://schemas.microsoft.com/office/drawing/2014/main" id="{00000000-0008-0000-0600-000067040000}"/>
            </a:ext>
          </a:extLst>
        </xdr:cNvPr>
        <xdr:cNvGrpSpPr/>
      </xdr:nvGrpSpPr>
      <xdr:grpSpPr>
        <a:xfrm>
          <a:off x="2524125" y="140408025"/>
          <a:ext cx="4905375" cy="485775"/>
          <a:chOff x="2893313" y="3537113"/>
          <a:chExt cx="4905375" cy="485775"/>
        </a:xfrm>
      </xdr:grpSpPr>
      <xdr:grpSp>
        <xdr:nvGrpSpPr>
          <xdr:cNvPr id="1128" name="Shape 879">
            <a:extLst>
              <a:ext uri="{FF2B5EF4-FFF2-40B4-BE49-F238E27FC236}">
                <a16:creationId xmlns:a16="http://schemas.microsoft.com/office/drawing/2014/main" id="{00000000-0008-0000-0600-000068040000}"/>
              </a:ext>
            </a:extLst>
          </xdr:cNvPr>
          <xdr:cNvGrpSpPr/>
        </xdr:nvGrpSpPr>
        <xdr:grpSpPr>
          <a:xfrm>
            <a:off x="2893313" y="3537113"/>
            <a:ext cx="4905375" cy="485775"/>
            <a:chOff x="2893313" y="3537113"/>
            <a:chExt cx="4905375" cy="485775"/>
          </a:xfrm>
        </xdr:grpSpPr>
        <xdr:sp macro="" textlink="">
          <xdr:nvSpPr>
            <xdr:cNvPr id="1129" name="Shape 4">
              <a:extLst>
                <a:ext uri="{FF2B5EF4-FFF2-40B4-BE49-F238E27FC236}">
                  <a16:creationId xmlns:a16="http://schemas.microsoft.com/office/drawing/2014/main" id="{00000000-0008-0000-0600-000069040000}"/>
                </a:ext>
              </a:extLst>
            </xdr:cNvPr>
            <xdr:cNvSpPr/>
          </xdr:nvSpPr>
          <xdr:spPr>
            <a:xfrm>
              <a:off x="2893313" y="3537113"/>
              <a:ext cx="4905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30" name="Shape 880">
              <a:extLst>
                <a:ext uri="{FF2B5EF4-FFF2-40B4-BE49-F238E27FC236}">
                  <a16:creationId xmlns:a16="http://schemas.microsoft.com/office/drawing/2014/main" id="{00000000-0008-0000-0600-00006A040000}"/>
                </a:ext>
              </a:extLst>
            </xdr:cNvPr>
            <xdr:cNvGrpSpPr/>
          </xdr:nvGrpSpPr>
          <xdr:grpSpPr>
            <a:xfrm>
              <a:off x="2893313" y="3537113"/>
              <a:ext cx="4905375" cy="485775"/>
              <a:chOff x="2893313" y="3537113"/>
              <a:chExt cx="4905375" cy="485775"/>
            </a:xfrm>
          </xdr:grpSpPr>
          <xdr:sp macro="" textlink="">
            <xdr:nvSpPr>
              <xdr:cNvPr id="1131" name="Shape 881">
                <a:extLst>
                  <a:ext uri="{FF2B5EF4-FFF2-40B4-BE49-F238E27FC236}">
                    <a16:creationId xmlns:a16="http://schemas.microsoft.com/office/drawing/2014/main" id="{00000000-0008-0000-0600-00006B040000}"/>
                  </a:ext>
                </a:extLst>
              </xdr:cNvPr>
              <xdr:cNvSpPr/>
            </xdr:nvSpPr>
            <xdr:spPr>
              <a:xfrm>
                <a:off x="2893313" y="3537113"/>
                <a:ext cx="49053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32" name="Shape 882">
                <a:extLst>
                  <a:ext uri="{FF2B5EF4-FFF2-40B4-BE49-F238E27FC236}">
                    <a16:creationId xmlns:a16="http://schemas.microsoft.com/office/drawing/2014/main" id="{00000000-0008-0000-0600-00006C040000}"/>
                  </a:ext>
                </a:extLst>
              </xdr:cNvPr>
              <xdr:cNvGrpSpPr/>
            </xdr:nvGrpSpPr>
            <xdr:grpSpPr>
              <a:xfrm>
                <a:off x="2893313" y="3537113"/>
                <a:ext cx="4905375" cy="485775"/>
                <a:chOff x="17494139" y="25025075"/>
                <a:chExt cx="2301906" cy="493642"/>
              </a:xfrm>
            </xdr:grpSpPr>
            <xdr:sp macro="" textlink="">
              <xdr:nvSpPr>
                <xdr:cNvPr id="1133" name="Shape 883">
                  <a:extLst>
                    <a:ext uri="{FF2B5EF4-FFF2-40B4-BE49-F238E27FC236}">
                      <a16:creationId xmlns:a16="http://schemas.microsoft.com/office/drawing/2014/main" id="{00000000-0008-0000-0600-00006D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34" name="Shape 884">
                  <a:extLst>
                    <a:ext uri="{FF2B5EF4-FFF2-40B4-BE49-F238E27FC236}">
                      <a16:creationId xmlns:a16="http://schemas.microsoft.com/office/drawing/2014/main" id="{00000000-0008-0000-0600-00006E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PICE</a:t>
                  </a:r>
                  <a:r>
                    <a:rPr lang="en-US" sz="1100" b="0">
                      <a:solidFill>
                        <a:schemeClr val="dk1"/>
                      </a:solidFill>
                      <a:latin typeface="Calibri"/>
                      <a:ea typeface="Calibri"/>
                      <a:cs typeface="Calibri"/>
                      <a:sym typeface="Calibri"/>
                    </a:rPr>
                    <a:t>=</a:t>
                  </a:r>
                  <a:endParaRPr sz="1400"/>
                </a:p>
              </xdr:txBody>
            </xdr:sp>
            <xdr:sp macro="" textlink="">
              <xdr:nvSpPr>
                <xdr:cNvPr id="1135" name="Shape 885">
                  <a:extLst>
                    <a:ext uri="{FF2B5EF4-FFF2-40B4-BE49-F238E27FC236}">
                      <a16:creationId xmlns:a16="http://schemas.microsoft.com/office/drawing/2014/main" id="{00000000-0008-0000-0600-00006F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articulación del PIC con gestion de conocimiento_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articulación del PIC con gestion de conocimiento ejecutado</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3409950</xdr:colOff>
      <xdr:row>156</xdr:row>
      <xdr:rowOff>285750</xdr:rowOff>
    </xdr:from>
    <xdr:ext cx="2505075" cy="485775"/>
    <xdr:grpSp>
      <xdr:nvGrpSpPr>
        <xdr:cNvPr id="1136" name="Shape 2">
          <a:extLst>
            <a:ext uri="{FF2B5EF4-FFF2-40B4-BE49-F238E27FC236}">
              <a16:creationId xmlns:a16="http://schemas.microsoft.com/office/drawing/2014/main" id="{00000000-0008-0000-0600-000070040000}"/>
            </a:ext>
          </a:extLst>
        </xdr:cNvPr>
        <xdr:cNvGrpSpPr/>
      </xdr:nvGrpSpPr>
      <xdr:grpSpPr>
        <a:xfrm>
          <a:off x="3724275" y="141370050"/>
          <a:ext cx="2505075" cy="485775"/>
          <a:chOff x="4093463" y="3537113"/>
          <a:chExt cx="2505075" cy="485775"/>
        </a:xfrm>
      </xdr:grpSpPr>
      <xdr:grpSp>
        <xdr:nvGrpSpPr>
          <xdr:cNvPr id="1137" name="Shape 886">
            <a:extLst>
              <a:ext uri="{FF2B5EF4-FFF2-40B4-BE49-F238E27FC236}">
                <a16:creationId xmlns:a16="http://schemas.microsoft.com/office/drawing/2014/main" id="{00000000-0008-0000-0600-000071040000}"/>
              </a:ext>
            </a:extLst>
          </xdr:cNvPr>
          <xdr:cNvGrpSpPr/>
        </xdr:nvGrpSpPr>
        <xdr:grpSpPr>
          <a:xfrm>
            <a:off x="4093463" y="3537113"/>
            <a:ext cx="2505075" cy="485775"/>
            <a:chOff x="4093463" y="3537113"/>
            <a:chExt cx="2505075" cy="485775"/>
          </a:xfrm>
        </xdr:grpSpPr>
        <xdr:sp macro="" textlink="">
          <xdr:nvSpPr>
            <xdr:cNvPr id="1138" name="Shape 4">
              <a:extLst>
                <a:ext uri="{FF2B5EF4-FFF2-40B4-BE49-F238E27FC236}">
                  <a16:creationId xmlns:a16="http://schemas.microsoft.com/office/drawing/2014/main" id="{00000000-0008-0000-0600-000072040000}"/>
                </a:ext>
              </a:extLst>
            </xdr:cNvPr>
            <xdr:cNvSpPr/>
          </xdr:nvSpPr>
          <xdr:spPr>
            <a:xfrm>
              <a:off x="4093463" y="3537113"/>
              <a:ext cx="2505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39" name="Shape 887">
              <a:extLst>
                <a:ext uri="{FF2B5EF4-FFF2-40B4-BE49-F238E27FC236}">
                  <a16:creationId xmlns:a16="http://schemas.microsoft.com/office/drawing/2014/main" id="{00000000-0008-0000-0600-000073040000}"/>
                </a:ext>
              </a:extLst>
            </xdr:cNvPr>
            <xdr:cNvGrpSpPr/>
          </xdr:nvGrpSpPr>
          <xdr:grpSpPr>
            <a:xfrm>
              <a:off x="4093463" y="3537113"/>
              <a:ext cx="2505075" cy="485775"/>
              <a:chOff x="4093463" y="3537113"/>
              <a:chExt cx="2505075" cy="485775"/>
            </a:xfrm>
          </xdr:grpSpPr>
          <xdr:sp macro="" textlink="">
            <xdr:nvSpPr>
              <xdr:cNvPr id="1140" name="Shape 888">
                <a:extLst>
                  <a:ext uri="{FF2B5EF4-FFF2-40B4-BE49-F238E27FC236}">
                    <a16:creationId xmlns:a16="http://schemas.microsoft.com/office/drawing/2014/main" id="{00000000-0008-0000-0600-000074040000}"/>
                  </a:ext>
                </a:extLst>
              </xdr:cNvPr>
              <xdr:cNvSpPr/>
            </xdr:nvSpPr>
            <xdr:spPr>
              <a:xfrm>
                <a:off x="4093463" y="3537113"/>
                <a:ext cx="25050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41" name="Shape 889">
                <a:extLst>
                  <a:ext uri="{FF2B5EF4-FFF2-40B4-BE49-F238E27FC236}">
                    <a16:creationId xmlns:a16="http://schemas.microsoft.com/office/drawing/2014/main" id="{00000000-0008-0000-0600-000075040000}"/>
                  </a:ext>
                </a:extLst>
              </xdr:cNvPr>
              <xdr:cNvGrpSpPr/>
            </xdr:nvGrpSpPr>
            <xdr:grpSpPr>
              <a:xfrm>
                <a:off x="4093463" y="3537113"/>
                <a:ext cx="2505075" cy="485775"/>
                <a:chOff x="17494139" y="25025075"/>
                <a:chExt cx="2301906" cy="493642"/>
              </a:xfrm>
            </xdr:grpSpPr>
            <xdr:sp macro="" textlink="">
              <xdr:nvSpPr>
                <xdr:cNvPr id="1142" name="Shape 890">
                  <a:extLst>
                    <a:ext uri="{FF2B5EF4-FFF2-40B4-BE49-F238E27FC236}">
                      <a16:creationId xmlns:a16="http://schemas.microsoft.com/office/drawing/2014/main" id="{00000000-0008-0000-0600-000076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43" name="Shape 891">
                  <a:extLst>
                    <a:ext uri="{FF2B5EF4-FFF2-40B4-BE49-F238E27FC236}">
                      <a16:creationId xmlns:a16="http://schemas.microsoft.com/office/drawing/2014/main" id="{00000000-0008-0000-0600-000077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IPICE</a:t>
                  </a:r>
                  <a:r>
                    <a:rPr lang="en-US" sz="1100" b="0">
                      <a:solidFill>
                        <a:schemeClr val="dk1"/>
                      </a:solidFill>
                      <a:latin typeface="Calibri"/>
                      <a:ea typeface="Calibri"/>
                      <a:cs typeface="Calibri"/>
                      <a:sym typeface="Calibri"/>
                    </a:rPr>
                    <a:t>=</a:t>
                  </a:r>
                  <a:endParaRPr sz="1400"/>
                </a:p>
              </xdr:txBody>
            </xdr:sp>
            <xdr:sp macro="" textlink="">
              <xdr:nvSpPr>
                <xdr:cNvPr id="1144" name="Shape 892">
                  <a:extLst>
                    <a:ext uri="{FF2B5EF4-FFF2-40B4-BE49-F238E27FC236}">
                      <a16:creationId xmlns:a16="http://schemas.microsoft.com/office/drawing/2014/main" id="{00000000-0008-0000-0600-000078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informe PIC Ejecutado_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informe PIC planeado</a:t>
                  </a:r>
                  <a:endParaRPr sz="1400"/>
                </a:p>
              </xdr:txBody>
            </xdr:sp>
          </xdr:grpSp>
        </xdr:grpSp>
      </xdr:grpSp>
    </xdr:grpSp>
    <xdr:clientData fLocksWithSheet="0"/>
  </xdr:oneCellAnchor>
  <xdr:oneCellAnchor>
    <xdr:from>
      <xdr:col>1</xdr:col>
      <xdr:colOff>3067050</xdr:colOff>
      <xdr:row>157</xdr:row>
      <xdr:rowOff>219075</xdr:rowOff>
    </xdr:from>
    <xdr:ext cx="3200400" cy="485775"/>
    <xdr:grpSp>
      <xdr:nvGrpSpPr>
        <xdr:cNvPr id="1145" name="Shape 2">
          <a:extLst>
            <a:ext uri="{FF2B5EF4-FFF2-40B4-BE49-F238E27FC236}">
              <a16:creationId xmlns:a16="http://schemas.microsoft.com/office/drawing/2014/main" id="{00000000-0008-0000-0600-000079040000}"/>
            </a:ext>
          </a:extLst>
        </xdr:cNvPr>
        <xdr:cNvGrpSpPr/>
      </xdr:nvGrpSpPr>
      <xdr:grpSpPr>
        <a:xfrm>
          <a:off x="3381375" y="142227300"/>
          <a:ext cx="3200400" cy="485775"/>
          <a:chOff x="3745800" y="3537113"/>
          <a:chExt cx="3200400" cy="485775"/>
        </a:xfrm>
      </xdr:grpSpPr>
      <xdr:grpSp>
        <xdr:nvGrpSpPr>
          <xdr:cNvPr id="1146" name="Shape 893">
            <a:extLst>
              <a:ext uri="{FF2B5EF4-FFF2-40B4-BE49-F238E27FC236}">
                <a16:creationId xmlns:a16="http://schemas.microsoft.com/office/drawing/2014/main" id="{00000000-0008-0000-0600-00007A040000}"/>
              </a:ext>
            </a:extLst>
          </xdr:cNvPr>
          <xdr:cNvGrpSpPr/>
        </xdr:nvGrpSpPr>
        <xdr:grpSpPr>
          <a:xfrm>
            <a:off x="3745800" y="3537113"/>
            <a:ext cx="3200400" cy="485775"/>
            <a:chOff x="3745800" y="3537113"/>
            <a:chExt cx="3200400" cy="485775"/>
          </a:xfrm>
        </xdr:grpSpPr>
        <xdr:sp macro="" textlink="">
          <xdr:nvSpPr>
            <xdr:cNvPr id="1147" name="Shape 4">
              <a:extLst>
                <a:ext uri="{FF2B5EF4-FFF2-40B4-BE49-F238E27FC236}">
                  <a16:creationId xmlns:a16="http://schemas.microsoft.com/office/drawing/2014/main" id="{00000000-0008-0000-0600-00007B040000}"/>
                </a:ext>
              </a:extLst>
            </xdr:cNvPr>
            <xdr:cNvSpPr/>
          </xdr:nvSpPr>
          <xdr:spPr>
            <a:xfrm>
              <a:off x="3745800" y="3537113"/>
              <a:ext cx="3200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48" name="Shape 894">
              <a:extLst>
                <a:ext uri="{FF2B5EF4-FFF2-40B4-BE49-F238E27FC236}">
                  <a16:creationId xmlns:a16="http://schemas.microsoft.com/office/drawing/2014/main" id="{00000000-0008-0000-0600-00007C040000}"/>
                </a:ext>
              </a:extLst>
            </xdr:cNvPr>
            <xdr:cNvGrpSpPr/>
          </xdr:nvGrpSpPr>
          <xdr:grpSpPr>
            <a:xfrm>
              <a:off x="3745800" y="3537113"/>
              <a:ext cx="3200400" cy="485775"/>
              <a:chOff x="3745800" y="3537113"/>
              <a:chExt cx="3200400" cy="485775"/>
            </a:xfrm>
          </xdr:grpSpPr>
          <xdr:sp macro="" textlink="">
            <xdr:nvSpPr>
              <xdr:cNvPr id="1149" name="Shape 895">
                <a:extLst>
                  <a:ext uri="{FF2B5EF4-FFF2-40B4-BE49-F238E27FC236}">
                    <a16:creationId xmlns:a16="http://schemas.microsoft.com/office/drawing/2014/main" id="{00000000-0008-0000-0600-00007D040000}"/>
                  </a:ext>
                </a:extLst>
              </xdr:cNvPr>
              <xdr:cNvSpPr/>
            </xdr:nvSpPr>
            <xdr:spPr>
              <a:xfrm>
                <a:off x="3745800" y="3537113"/>
                <a:ext cx="3200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50" name="Shape 896">
                <a:extLst>
                  <a:ext uri="{FF2B5EF4-FFF2-40B4-BE49-F238E27FC236}">
                    <a16:creationId xmlns:a16="http://schemas.microsoft.com/office/drawing/2014/main" id="{00000000-0008-0000-0600-00007E040000}"/>
                  </a:ext>
                </a:extLst>
              </xdr:cNvPr>
              <xdr:cNvGrpSpPr/>
            </xdr:nvGrpSpPr>
            <xdr:grpSpPr>
              <a:xfrm>
                <a:off x="3745800" y="3537113"/>
                <a:ext cx="3200400" cy="485775"/>
                <a:chOff x="17494139" y="25025075"/>
                <a:chExt cx="2301906" cy="493642"/>
              </a:xfrm>
            </xdr:grpSpPr>
            <xdr:sp macro="" textlink="">
              <xdr:nvSpPr>
                <xdr:cNvPr id="1151" name="Shape 897">
                  <a:extLst>
                    <a:ext uri="{FF2B5EF4-FFF2-40B4-BE49-F238E27FC236}">
                      <a16:creationId xmlns:a16="http://schemas.microsoft.com/office/drawing/2014/main" id="{00000000-0008-0000-0600-00007F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52" name="Shape 898">
                  <a:extLst>
                    <a:ext uri="{FF2B5EF4-FFF2-40B4-BE49-F238E27FC236}">
                      <a16:creationId xmlns:a16="http://schemas.microsoft.com/office/drawing/2014/main" id="{00000000-0008-0000-0600-000080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ADPSA</a:t>
                  </a:r>
                  <a:endParaRPr sz="1100" b="0"/>
                </a:p>
              </xdr:txBody>
            </xdr:sp>
            <xdr:sp macro="" textlink="">
              <xdr:nvSpPr>
                <xdr:cNvPr id="1153" name="Shape 899">
                  <a:extLst>
                    <a:ext uri="{FF2B5EF4-FFF2-40B4-BE49-F238E27FC236}">
                      <a16:creationId xmlns:a16="http://schemas.microsoft.com/office/drawing/2014/main" id="{00000000-0008-0000-0600-000081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rediseño de PSA ejeccutado_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analisis de rediseño PSA planeado</a:t>
                  </a:r>
                  <a:endParaRPr sz="1400"/>
                </a:p>
              </xdr:txBody>
            </xdr:sp>
          </xdr:grpSp>
        </xdr:grpSp>
      </xdr:grpSp>
    </xdr:grpSp>
    <xdr:clientData fLocksWithSheet="0"/>
  </xdr:oneCellAnchor>
  <xdr:oneCellAnchor>
    <xdr:from>
      <xdr:col>1</xdr:col>
      <xdr:colOff>3067050</xdr:colOff>
      <xdr:row>158</xdr:row>
      <xdr:rowOff>228600</xdr:rowOff>
    </xdr:from>
    <xdr:ext cx="3200400" cy="485775"/>
    <xdr:grpSp>
      <xdr:nvGrpSpPr>
        <xdr:cNvPr id="1154" name="Shape 2">
          <a:extLst>
            <a:ext uri="{FF2B5EF4-FFF2-40B4-BE49-F238E27FC236}">
              <a16:creationId xmlns:a16="http://schemas.microsoft.com/office/drawing/2014/main" id="{00000000-0008-0000-0600-000082040000}"/>
            </a:ext>
          </a:extLst>
        </xdr:cNvPr>
        <xdr:cNvGrpSpPr/>
      </xdr:nvGrpSpPr>
      <xdr:grpSpPr>
        <a:xfrm>
          <a:off x="3381375" y="143160750"/>
          <a:ext cx="3200400" cy="485775"/>
          <a:chOff x="3745800" y="3537113"/>
          <a:chExt cx="3200400" cy="485775"/>
        </a:xfrm>
      </xdr:grpSpPr>
      <xdr:grpSp>
        <xdr:nvGrpSpPr>
          <xdr:cNvPr id="1155" name="Shape 900">
            <a:extLst>
              <a:ext uri="{FF2B5EF4-FFF2-40B4-BE49-F238E27FC236}">
                <a16:creationId xmlns:a16="http://schemas.microsoft.com/office/drawing/2014/main" id="{00000000-0008-0000-0600-000083040000}"/>
              </a:ext>
            </a:extLst>
          </xdr:cNvPr>
          <xdr:cNvGrpSpPr/>
        </xdr:nvGrpSpPr>
        <xdr:grpSpPr>
          <a:xfrm>
            <a:off x="3745800" y="3537113"/>
            <a:ext cx="3200400" cy="485775"/>
            <a:chOff x="3745800" y="3537113"/>
            <a:chExt cx="3200400" cy="485775"/>
          </a:xfrm>
        </xdr:grpSpPr>
        <xdr:sp macro="" textlink="">
          <xdr:nvSpPr>
            <xdr:cNvPr id="1156" name="Shape 4">
              <a:extLst>
                <a:ext uri="{FF2B5EF4-FFF2-40B4-BE49-F238E27FC236}">
                  <a16:creationId xmlns:a16="http://schemas.microsoft.com/office/drawing/2014/main" id="{00000000-0008-0000-0600-000084040000}"/>
                </a:ext>
              </a:extLst>
            </xdr:cNvPr>
            <xdr:cNvSpPr/>
          </xdr:nvSpPr>
          <xdr:spPr>
            <a:xfrm>
              <a:off x="3745800" y="3537113"/>
              <a:ext cx="3200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57" name="Shape 901">
              <a:extLst>
                <a:ext uri="{FF2B5EF4-FFF2-40B4-BE49-F238E27FC236}">
                  <a16:creationId xmlns:a16="http://schemas.microsoft.com/office/drawing/2014/main" id="{00000000-0008-0000-0600-000085040000}"/>
                </a:ext>
              </a:extLst>
            </xdr:cNvPr>
            <xdr:cNvGrpSpPr/>
          </xdr:nvGrpSpPr>
          <xdr:grpSpPr>
            <a:xfrm>
              <a:off x="3745800" y="3537113"/>
              <a:ext cx="3200400" cy="485775"/>
              <a:chOff x="3745800" y="3537113"/>
              <a:chExt cx="3200400" cy="485775"/>
            </a:xfrm>
          </xdr:grpSpPr>
          <xdr:sp macro="" textlink="">
            <xdr:nvSpPr>
              <xdr:cNvPr id="1158" name="Shape 902">
                <a:extLst>
                  <a:ext uri="{FF2B5EF4-FFF2-40B4-BE49-F238E27FC236}">
                    <a16:creationId xmlns:a16="http://schemas.microsoft.com/office/drawing/2014/main" id="{00000000-0008-0000-0600-000086040000}"/>
                  </a:ext>
                </a:extLst>
              </xdr:cNvPr>
              <xdr:cNvSpPr/>
            </xdr:nvSpPr>
            <xdr:spPr>
              <a:xfrm>
                <a:off x="3745800" y="3537113"/>
                <a:ext cx="32004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59" name="Shape 903">
                <a:extLst>
                  <a:ext uri="{FF2B5EF4-FFF2-40B4-BE49-F238E27FC236}">
                    <a16:creationId xmlns:a16="http://schemas.microsoft.com/office/drawing/2014/main" id="{00000000-0008-0000-0600-000087040000}"/>
                  </a:ext>
                </a:extLst>
              </xdr:cNvPr>
              <xdr:cNvGrpSpPr/>
            </xdr:nvGrpSpPr>
            <xdr:grpSpPr>
              <a:xfrm>
                <a:off x="3745800" y="3537113"/>
                <a:ext cx="3200400" cy="485775"/>
                <a:chOff x="17494139" y="25025075"/>
                <a:chExt cx="2301906" cy="493642"/>
              </a:xfrm>
            </xdr:grpSpPr>
            <xdr:sp macro="" textlink="">
              <xdr:nvSpPr>
                <xdr:cNvPr id="1160" name="Shape 904">
                  <a:extLst>
                    <a:ext uri="{FF2B5EF4-FFF2-40B4-BE49-F238E27FC236}">
                      <a16:creationId xmlns:a16="http://schemas.microsoft.com/office/drawing/2014/main" id="{00000000-0008-0000-0600-000088040000}"/>
                    </a:ext>
                  </a:extLst>
                </xdr:cNvPr>
                <xdr:cNvSpPr/>
              </xdr:nvSpPr>
              <xdr:spPr>
                <a:xfrm>
                  <a:off x="17494139" y="25025075"/>
                  <a:ext cx="23019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61" name="Shape 905">
                  <a:extLst>
                    <a:ext uri="{FF2B5EF4-FFF2-40B4-BE49-F238E27FC236}">
                      <a16:creationId xmlns:a16="http://schemas.microsoft.com/office/drawing/2014/main" id="{00000000-0008-0000-0600-000089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LFPSA=</a:t>
                  </a:r>
                  <a:endParaRPr sz="1100" b="0"/>
                </a:p>
              </xdr:txBody>
            </xdr:sp>
            <xdr:sp macro="" textlink="">
              <xdr:nvSpPr>
                <xdr:cNvPr id="1162" name="Shape 906">
                  <a:extLst>
                    <a:ext uri="{FF2B5EF4-FFF2-40B4-BE49-F238E27FC236}">
                      <a16:creationId xmlns:a16="http://schemas.microsoft.com/office/drawing/2014/main" id="{00000000-0008-0000-0600-00008A040000}"/>
                    </a:ext>
                  </a:extLst>
                </xdr:cNvPr>
                <xdr:cNvSpPr txBox="1"/>
              </xdr:nvSpPr>
              <xdr:spPr>
                <a:xfrm>
                  <a:off x="17847310"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Look and Feel PSA ejecutado_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Look and feel PSA implementado</a:t>
                  </a:r>
                  <a:endParaRPr sz="1400"/>
                </a:p>
              </xdr:txBody>
            </xdr:sp>
          </xdr:grpSp>
        </xdr:grpSp>
      </xdr:grpSp>
    </xdr:grpSp>
    <xdr:clientData fLocksWithSheet="0"/>
  </xdr:oneCellAnchor>
  <xdr:oneCellAnchor>
    <xdr:from>
      <xdr:col>1</xdr:col>
      <xdr:colOff>2619375</xdr:colOff>
      <xdr:row>159</xdr:row>
      <xdr:rowOff>228600</xdr:rowOff>
    </xdr:from>
    <xdr:ext cx="4086225" cy="485775"/>
    <xdr:grpSp>
      <xdr:nvGrpSpPr>
        <xdr:cNvPr id="1163" name="Shape 2">
          <a:extLst>
            <a:ext uri="{FF2B5EF4-FFF2-40B4-BE49-F238E27FC236}">
              <a16:creationId xmlns:a16="http://schemas.microsoft.com/office/drawing/2014/main" id="{00000000-0008-0000-0600-00008B040000}"/>
            </a:ext>
          </a:extLst>
        </xdr:cNvPr>
        <xdr:cNvGrpSpPr/>
      </xdr:nvGrpSpPr>
      <xdr:grpSpPr>
        <a:xfrm>
          <a:off x="2933700" y="144084675"/>
          <a:ext cx="4086225" cy="485775"/>
          <a:chOff x="3302888" y="3537113"/>
          <a:chExt cx="4086225" cy="485775"/>
        </a:xfrm>
      </xdr:grpSpPr>
      <xdr:grpSp>
        <xdr:nvGrpSpPr>
          <xdr:cNvPr id="1164" name="Shape 907">
            <a:extLst>
              <a:ext uri="{FF2B5EF4-FFF2-40B4-BE49-F238E27FC236}">
                <a16:creationId xmlns:a16="http://schemas.microsoft.com/office/drawing/2014/main" id="{00000000-0008-0000-0600-00008C040000}"/>
              </a:ext>
            </a:extLst>
          </xdr:cNvPr>
          <xdr:cNvGrpSpPr/>
        </xdr:nvGrpSpPr>
        <xdr:grpSpPr>
          <a:xfrm>
            <a:off x="3302888" y="3537113"/>
            <a:ext cx="4086225" cy="485775"/>
            <a:chOff x="3302888" y="3537113"/>
            <a:chExt cx="4086225" cy="485775"/>
          </a:xfrm>
        </xdr:grpSpPr>
        <xdr:sp macro="" textlink="">
          <xdr:nvSpPr>
            <xdr:cNvPr id="1165" name="Shape 4">
              <a:extLst>
                <a:ext uri="{FF2B5EF4-FFF2-40B4-BE49-F238E27FC236}">
                  <a16:creationId xmlns:a16="http://schemas.microsoft.com/office/drawing/2014/main" id="{00000000-0008-0000-0600-00008D040000}"/>
                </a:ext>
              </a:extLst>
            </xdr:cNvPr>
            <xdr:cNvSpPr/>
          </xdr:nvSpPr>
          <xdr:spPr>
            <a:xfrm>
              <a:off x="3302888" y="3537113"/>
              <a:ext cx="4086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66" name="Shape 908">
              <a:extLst>
                <a:ext uri="{FF2B5EF4-FFF2-40B4-BE49-F238E27FC236}">
                  <a16:creationId xmlns:a16="http://schemas.microsoft.com/office/drawing/2014/main" id="{00000000-0008-0000-0600-00008E040000}"/>
                </a:ext>
              </a:extLst>
            </xdr:cNvPr>
            <xdr:cNvGrpSpPr/>
          </xdr:nvGrpSpPr>
          <xdr:grpSpPr>
            <a:xfrm>
              <a:off x="3302888" y="3537113"/>
              <a:ext cx="4086225" cy="485775"/>
              <a:chOff x="3302888" y="3537113"/>
              <a:chExt cx="4086225" cy="485775"/>
            </a:xfrm>
          </xdr:grpSpPr>
          <xdr:sp macro="" textlink="">
            <xdr:nvSpPr>
              <xdr:cNvPr id="1167" name="Shape 909">
                <a:extLst>
                  <a:ext uri="{FF2B5EF4-FFF2-40B4-BE49-F238E27FC236}">
                    <a16:creationId xmlns:a16="http://schemas.microsoft.com/office/drawing/2014/main" id="{00000000-0008-0000-0600-00008F040000}"/>
                  </a:ext>
                </a:extLst>
              </xdr:cNvPr>
              <xdr:cNvSpPr/>
            </xdr:nvSpPr>
            <xdr:spPr>
              <a:xfrm>
                <a:off x="3302888" y="3537113"/>
                <a:ext cx="4086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68" name="Shape 910">
                <a:extLst>
                  <a:ext uri="{FF2B5EF4-FFF2-40B4-BE49-F238E27FC236}">
                    <a16:creationId xmlns:a16="http://schemas.microsoft.com/office/drawing/2014/main" id="{00000000-0008-0000-0600-000090040000}"/>
                  </a:ext>
                </a:extLst>
              </xdr:cNvPr>
              <xdr:cNvGrpSpPr/>
            </xdr:nvGrpSpPr>
            <xdr:grpSpPr>
              <a:xfrm>
                <a:off x="3302888" y="3537113"/>
                <a:ext cx="4086225" cy="485775"/>
                <a:chOff x="17494139" y="25025075"/>
                <a:chExt cx="2296399" cy="493642"/>
              </a:xfrm>
            </xdr:grpSpPr>
            <xdr:sp macro="" textlink="">
              <xdr:nvSpPr>
                <xdr:cNvPr id="1169" name="Shape 911">
                  <a:extLst>
                    <a:ext uri="{FF2B5EF4-FFF2-40B4-BE49-F238E27FC236}">
                      <a16:creationId xmlns:a16="http://schemas.microsoft.com/office/drawing/2014/main" id="{00000000-0008-0000-0600-000091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70" name="Shape 912">
                  <a:extLst>
                    <a:ext uri="{FF2B5EF4-FFF2-40B4-BE49-F238E27FC236}">
                      <a16:creationId xmlns:a16="http://schemas.microsoft.com/office/drawing/2014/main" id="{00000000-0008-0000-0600-000092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IMPSA=</a:t>
                  </a:r>
                  <a:endParaRPr sz="1100" b="0"/>
                </a:p>
              </xdr:txBody>
            </xdr:sp>
            <xdr:sp macro="" textlink="">
              <xdr:nvSpPr>
                <xdr:cNvPr id="1171" name="Shape 913">
                  <a:extLst>
                    <a:ext uri="{FF2B5EF4-FFF2-40B4-BE49-F238E27FC236}">
                      <a16:creationId xmlns:a16="http://schemas.microsoft.com/office/drawing/2014/main" id="{00000000-0008-0000-0600-000093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implementacion de mejoras en PSA ejecutado_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implementacion de mejoras en PSA </a:t>
                  </a:r>
                  <a:endParaRPr sz="1400"/>
                </a:p>
              </xdr:txBody>
            </xdr:sp>
          </xdr:grpSp>
        </xdr:grpSp>
      </xdr:grpSp>
    </xdr:grpSp>
    <xdr:clientData fLocksWithSheet="0"/>
  </xdr:oneCellAnchor>
  <xdr:oneCellAnchor>
    <xdr:from>
      <xdr:col>1</xdr:col>
      <xdr:colOff>2019300</xdr:colOff>
      <xdr:row>160</xdr:row>
      <xdr:rowOff>228600</xdr:rowOff>
    </xdr:from>
    <xdr:ext cx="5276850" cy="485775"/>
    <xdr:grpSp>
      <xdr:nvGrpSpPr>
        <xdr:cNvPr id="1172" name="Shape 2">
          <a:extLst>
            <a:ext uri="{FF2B5EF4-FFF2-40B4-BE49-F238E27FC236}">
              <a16:creationId xmlns:a16="http://schemas.microsoft.com/office/drawing/2014/main" id="{00000000-0008-0000-0600-000094040000}"/>
            </a:ext>
          </a:extLst>
        </xdr:cNvPr>
        <xdr:cNvGrpSpPr/>
      </xdr:nvGrpSpPr>
      <xdr:grpSpPr>
        <a:xfrm>
          <a:off x="2333625" y="145008600"/>
          <a:ext cx="5276850" cy="485775"/>
          <a:chOff x="2707575" y="3537113"/>
          <a:chExt cx="5276850" cy="485775"/>
        </a:xfrm>
      </xdr:grpSpPr>
      <xdr:grpSp>
        <xdr:nvGrpSpPr>
          <xdr:cNvPr id="1173" name="Shape 914">
            <a:extLst>
              <a:ext uri="{FF2B5EF4-FFF2-40B4-BE49-F238E27FC236}">
                <a16:creationId xmlns:a16="http://schemas.microsoft.com/office/drawing/2014/main" id="{00000000-0008-0000-0600-000095040000}"/>
              </a:ext>
            </a:extLst>
          </xdr:cNvPr>
          <xdr:cNvGrpSpPr/>
        </xdr:nvGrpSpPr>
        <xdr:grpSpPr>
          <a:xfrm>
            <a:off x="2707575" y="3537113"/>
            <a:ext cx="5276850" cy="485775"/>
            <a:chOff x="2707575" y="3537113"/>
            <a:chExt cx="5276850" cy="485775"/>
          </a:xfrm>
        </xdr:grpSpPr>
        <xdr:sp macro="" textlink="">
          <xdr:nvSpPr>
            <xdr:cNvPr id="1174" name="Shape 4">
              <a:extLst>
                <a:ext uri="{FF2B5EF4-FFF2-40B4-BE49-F238E27FC236}">
                  <a16:creationId xmlns:a16="http://schemas.microsoft.com/office/drawing/2014/main" id="{00000000-0008-0000-0600-000096040000}"/>
                </a:ext>
              </a:extLst>
            </xdr:cNvPr>
            <xdr:cNvSpPr/>
          </xdr:nvSpPr>
          <xdr:spPr>
            <a:xfrm>
              <a:off x="2707575" y="3537113"/>
              <a:ext cx="5276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75" name="Shape 915">
              <a:extLst>
                <a:ext uri="{FF2B5EF4-FFF2-40B4-BE49-F238E27FC236}">
                  <a16:creationId xmlns:a16="http://schemas.microsoft.com/office/drawing/2014/main" id="{00000000-0008-0000-0600-000097040000}"/>
                </a:ext>
              </a:extLst>
            </xdr:cNvPr>
            <xdr:cNvGrpSpPr/>
          </xdr:nvGrpSpPr>
          <xdr:grpSpPr>
            <a:xfrm>
              <a:off x="2707575" y="3537113"/>
              <a:ext cx="5276850" cy="485775"/>
              <a:chOff x="2707575" y="3537113"/>
              <a:chExt cx="5276850" cy="485775"/>
            </a:xfrm>
          </xdr:grpSpPr>
          <xdr:sp macro="" textlink="">
            <xdr:nvSpPr>
              <xdr:cNvPr id="1176" name="Shape 916">
                <a:extLst>
                  <a:ext uri="{FF2B5EF4-FFF2-40B4-BE49-F238E27FC236}">
                    <a16:creationId xmlns:a16="http://schemas.microsoft.com/office/drawing/2014/main" id="{00000000-0008-0000-0600-000098040000}"/>
                  </a:ext>
                </a:extLst>
              </xdr:cNvPr>
              <xdr:cNvSpPr/>
            </xdr:nvSpPr>
            <xdr:spPr>
              <a:xfrm>
                <a:off x="2707575" y="3537113"/>
                <a:ext cx="5276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77" name="Shape 917">
                <a:extLst>
                  <a:ext uri="{FF2B5EF4-FFF2-40B4-BE49-F238E27FC236}">
                    <a16:creationId xmlns:a16="http://schemas.microsoft.com/office/drawing/2014/main" id="{00000000-0008-0000-0600-000099040000}"/>
                  </a:ext>
                </a:extLst>
              </xdr:cNvPr>
              <xdr:cNvGrpSpPr/>
            </xdr:nvGrpSpPr>
            <xdr:grpSpPr>
              <a:xfrm>
                <a:off x="2707575" y="3537113"/>
                <a:ext cx="5276850" cy="485775"/>
                <a:chOff x="17494139" y="25025075"/>
                <a:chExt cx="2296399" cy="493642"/>
              </a:xfrm>
            </xdr:grpSpPr>
            <xdr:sp macro="" textlink="">
              <xdr:nvSpPr>
                <xdr:cNvPr id="1178" name="Shape 918">
                  <a:extLst>
                    <a:ext uri="{FF2B5EF4-FFF2-40B4-BE49-F238E27FC236}">
                      <a16:creationId xmlns:a16="http://schemas.microsoft.com/office/drawing/2014/main" id="{00000000-0008-0000-0600-00009A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79" name="Shape 919">
                  <a:extLst>
                    <a:ext uri="{FF2B5EF4-FFF2-40B4-BE49-F238E27FC236}">
                      <a16:creationId xmlns:a16="http://schemas.microsoft.com/office/drawing/2014/main" id="{00000000-0008-0000-0600-00009B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ADGF=</a:t>
                  </a:r>
                  <a:endParaRPr sz="1100" b="0"/>
                </a:p>
              </xdr:txBody>
            </xdr:sp>
            <xdr:sp macro="" textlink="">
              <xdr:nvSpPr>
                <xdr:cNvPr id="1180" name="Shape 920">
                  <a:extLst>
                    <a:ext uri="{FF2B5EF4-FFF2-40B4-BE49-F238E27FC236}">
                      <a16:creationId xmlns:a16="http://schemas.microsoft.com/office/drawing/2014/main" id="{00000000-0008-0000-0600-00009C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ejecución de diseño de arquitectura para Gestión financiera_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implementacion de diseño gestion de arquitectura para G.F.  </a:t>
                  </a:r>
                  <a:endParaRPr sz="1400"/>
                </a:p>
              </xdr:txBody>
            </xdr:sp>
          </xdr:grpSp>
        </xdr:grpSp>
      </xdr:grpSp>
    </xdr:grpSp>
    <xdr:clientData fLocksWithSheet="0"/>
  </xdr:oneCellAnchor>
  <xdr:oneCellAnchor>
    <xdr:from>
      <xdr:col>1</xdr:col>
      <xdr:colOff>2428875</xdr:colOff>
      <xdr:row>161</xdr:row>
      <xdr:rowOff>247650</xdr:rowOff>
    </xdr:from>
    <xdr:ext cx="4467225" cy="485775"/>
    <xdr:grpSp>
      <xdr:nvGrpSpPr>
        <xdr:cNvPr id="1181" name="Shape 2">
          <a:extLst>
            <a:ext uri="{FF2B5EF4-FFF2-40B4-BE49-F238E27FC236}">
              <a16:creationId xmlns:a16="http://schemas.microsoft.com/office/drawing/2014/main" id="{00000000-0008-0000-0600-00009D040000}"/>
            </a:ext>
          </a:extLst>
        </xdr:cNvPr>
        <xdr:cNvGrpSpPr/>
      </xdr:nvGrpSpPr>
      <xdr:grpSpPr>
        <a:xfrm>
          <a:off x="2743200" y="145951575"/>
          <a:ext cx="4467225" cy="485775"/>
          <a:chOff x="3112388" y="3537113"/>
          <a:chExt cx="4467225" cy="485775"/>
        </a:xfrm>
      </xdr:grpSpPr>
      <xdr:grpSp>
        <xdr:nvGrpSpPr>
          <xdr:cNvPr id="1182" name="Shape 921">
            <a:extLst>
              <a:ext uri="{FF2B5EF4-FFF2-40B4-BE49-F238E27FC236}">
                <a16:creationId xmlns:a16="http://schemas.microsoft.com/office/drawing/2014/main" id="{00000000-0008-0000-0600-00009E040000}"/>
              </a:ext>
            </a:extLst>
          </xdr:cNvPr>
          <xdr:cNvGrpSpPr/>
        </xdr:nvGrpSpPr>
        <xdr:grpSpPr>
          <a:xfrm>
            <a:off x="3112388" y="3537113"/>
            <a:ext cx="4467225" cy="485775"/>
            <a:chOff x="3112388" y="3537113"/>
            <a:chExt cx="4467225" cy="485775"/>
          </a:xfrm>
        </xdr:grpSpPr>
        <xdr:sp macro="" textlink="">
          <xdr:nvSpPr>
            <xdr:cNvPr id="1183" name="Shape 4">
              <a:extLst>
                <a:ext uri="{FF2B5EF4-FFF2-40B4-BE49-F238E27FC236}">
                  <a16:creationId xmlns:a16="http://schemas.microsoft.com/office/drawing/2014/main" id="{00000000-0008-0000-0600-00009F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84" name="Shape 922">
              <a:extLst>
                <a:ext uri="{FF2B5EF4-FFF2-40B4-BE49-F238E27FC236}">
                  <a16:creationId xmlns:a16="http://schemas.microsoft.com/office/drawing/2014/main" id="{00000000-0008-0000-0600-0000A0040000}"/>
                </a:ext>
              </a:extLst>
            </xdr:cNvPr>
            <xdr:cNvGrpSpPr/>
          </xdr:nvGrpSpPr>
          <xdr:grpSpPr>
            <a:xfrm>
              <a:off x="3112388" y="3537113"/>
              <a:ext cx="4467225" cy="485775"/>
              <a:chOff x="3112388" y="3537113"/>
              <a:chExt cx="4467225" cy="485775"/>
            </a:xfrm>
          </xdr:grpSpPr>
          <xdr:sp macro="" textlink="">
            <xdr:nvSpPr>
              <xdr:cNvPr id="1185" name="Shape 923">
                <a:extLst>
                  <a:ext uri="{FF2B5EF4-FFF2-40B4-BE49-F238E27FC236}">
                    <a16:creationId xmlns:a16="http://schemas.microsoft.com/office/drawing/2014/main" id="{00000000-0008-0000-0600-0000A1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86" name="Shape 924">
                <a:extLst>
                  <a:ext uri="{FF2B5EF4-FFF2-40B4-BE49-F238E27FC236}">
                    <a16:creationId xmlns:a16="http://schemas.microsoft.com/office/drawing/2014/main" id="{00000000-0008-0000-0600-0000A2040000}"/>
                  </a:ext>
                </a:extLst>
              </xdr:cNvPr>
              <xdr:cNvGrpSpPr/>
            </xdr:nvGrpSpPr>
            <xdr:grpSpPr>
              <a:xfrm>
                <a:off x="3112388" y="3537113"/>
                <a:ext cx="4467225" cy="485775"/>
                <a:chOff x="17494139" y="25025075"/>
                <a:chExt cx="2296399" cy="493642"/>
              </a:xfrm>
            </xdr:grpSpPr>
            <xdr:sp macro="" textlink="">
              <xdr:nvSpPr>
                <xdr:cNvPr id="1187" name="Shape 925">
                  <a:extLst>
                    <a:ext uri="{FF2B5EF4-FFF2-40B4-BE49-F238E27FC236}">
                      <a16:creationId xmlns:a16="http://schemas.microsoft.com/office/drawing/2014/main" id="{00000000-0008-0000-0600-0000A3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88" name="Shape 926">
                  <a:extLst>
                    <a:ext uri="{FF2B5EF4-FFF2-40B4-BE49-F238E27FC236}">
                      <a16:creationId xmlns:a16="http://schemas.microsoft.com/office/drawing/2014/main" id="{00000000-0008-0000-0600-0000A4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FAGF=</a:t>
                  </a:r>
                  <a:endParaRPr sz="1100" b="0"/>
                </a:p>
              </xdr:txBody>
            </xdr:sp>
            <xdr:sp macro="" textlink="">
              <xdr:nvSpPr>
                <xdr:cNvPr id="1189" name="Shape 927">
                  <a:extLst>
                    <a:ext uri="{FF2B5EF4-FFF2-40B4-BE49-F238E27FC236}">
                      <a16:creationId xmlns:a16="http://schemas.microsoft.com/office/drawing/2014/main" id="{00000000-0008-0000-0600-0000A5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ejecución de arquitectura para Gestión financiera_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implementacion de grestion de arquitectura para G.F.  </a:t>
                  </a:r>
                  <a:endParaRPr sz="1400"/>
                </a:p>
              </xdr:txBody>
            </xdr:sp>
          </xdr:grpSp>
        </xdr:grpSp>
      </xdr:grpSp>
    </xdr:grpSp>
    <xdr:clientData fLocksWithSheet="0"/>
  </xdr:oneCellAnchor>
  <xdr:oneCellAnchor>
    <xdr:from>
      <xdr:col>1</xdr:col>
      <xdr:colOff>2428875</xdr:colOff>
      <xdr:row>162</xdr:row>
      <xdr:rowOff>228600</xdr:rowOff>
    </xdr:from>
    <xdr:ext cx="4467225" cy="485775"/>
    <xdr:grpSp>
      <xdr:nvGrpSpPr>
        <xdr:cNvPr id="1190" name="Shape 2">
          <a:extLst>
            <a:ext uri="{FF2B5EF4-FFF2-40B4-BE49-F238E27FC236}">
              <a16:creationId xmlns:a16="http://schemas.microsoft.com/office/drawing/2014/main" id="{00000000-0008-0000-0600-0000A6040000}"/>
            </a:ext>
          </a:extLst>
        </xdr:cNvPr>
        <xdr:cNvGrpSpPr/>
      </xdr:nvGrpSpPr>
      <xdr:grpSpPr>
        <a:xfrm>
          <a:off x="2743200" y="146856450"/>
          <a:ext cx="4467225" cy="485775"/>
          <a:chOff x="3112388" y="3537113"/>
          <a:chExt cx="4467225" cy="485775"/>
        </a:xfrm>
      </xdr:grpSpPr>
      <xdr:grpSp>
        <xdr:nvGrpSpPr>
          <xdr:cNvPr id="1191" name="Shape 928">
            <a:extLst>
              <a:ext uri="{FF2B5EF4-FFF2-40B4-BE49-F238E27FC236}">
                <a16:creationId xmlns:a16="http://schemas.microsoft.com/office/drawing/2014/main" id="{00000000-0008-0000-0600-0000A7040000}"/>
              </a:ext>
            </a:extLst>
          </xdr:cNvPr>
          <xdr:cNvGrpSpPr/>
        </xdr:nvGrpSpPr>
        <xdr:grpSpPr>
          <a:xfrm>
            <a:off x="3112388" y="3537113"/>
            <a:ext cx="4467225" cy="485775"/>
            <a:chOff x="3112388" y="3537113"/>
            <a:chExt cx="4467225" cy="485775"/>
          </a:xfrm>
        </xdr:grpSpPr>
        <xdr:sp macro="" textlink="">
          <xdr:nvSpPr>
            <xdr:cNvPr id="1192" name="Shape 4">
              <a:extLst>
                <a:ext uri="{FF2B5EF4-FFF2-40B4-BE49-F238E27FC236}">
                  <a16:creationId xmlns:a16="http://schemas.microsoft.com/office/drawing/2014/main" id="{00000000-0008-0000-0600-0000A8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193" name="Shape 929">
              <a:extLst>
                <a:ext uri="{FF2B5EF4-FFF2-40B4-BE49-F238E27FC236}">
                  <a16:creationId xmlns:a16="http://schemas.microsoft.com/office/drawing/2014/main" id="{00000000-0008-0000-0600-0000A9040000}"/>
                </a:ext>
              </a:extLst>
            </xdr:cNvPr>
            <xdr:cNvGrpSpPr/>
          </xdr:nvGrpSpPr>
          <xdr:grpSpPr>
            <a:xfrm>
              <a:off x="3112388" y="3537113"/>
              <a:ext cx="4467225" cy="485775"/>
              <a:chOff x="3112388" y="3537113"/>
              <a:chExt cx="4467225" cy="485775"/>
            </a:xfrm>
          </xdr:grpSpPr>
          <xdr:sp macro="" textlink="">
            <xdr:nvSpPr>
              <xdr:cNvPr id="1194" name="Shape 930">
                <a:extLst>
                  <a:ext uri="{FF2B5EF4-FFF2-40B4-BE49-F238E27FC236}">
                    <a16:creationId xmlns:a16="http://schemas.microsoft.com/office/drawing/2014/main" id="{00000000-0008-0000-0600-0000AA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95" name="Shape 931">
                <a:extLst>
                  <a:ext uri="{FF2B5EF4-FFF2-40B4-BE49-F238E27FC236}">
                    <a16:creationId xmlns:a16="http://schemas.microsoft.com/office/drawing/2014/main" id="{00000000-0008-0000-0600-0000AB040000}"/>
                  </a:ext>
                </a:extLst>
              </xdr:cNvPr>
              <xdr:cNvGrpSpPr/>
            </xdr:nvGrpSpPr>
            <xdr:grpSpPr>
              <a:xfrm>
                <a:off x="3112388" y="3537113"/>
                <a:ext cx="4467225" cy="485775"/>
                <a:chOff x="17494139" y="25025075"/>
                <a:chExt cx="2296399" cy="493642"/>
              </a:xfrm>
            </xdr:grpSpPr>
            <xdr:sp macro="" textlink="">
              <xdr:nvSpPr>
                <xdr:cNvPr id="1196" name="Shape 932">
                  <a:extLst>
                    <a:ext uri="{FF2B5EF4-FFF2-40B4-BE49-F238E27FC236}">
                      <a16:creationId xmlns:a16="http://schemas.microsoft.com/office/drawing/2014/main" id="{00000000-0008-0000-0600-0000AC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197" name="Shape 933">
                  <a:extLst>
                    <a:ext uri="{FF2B5EF4-FFF2-40B4-BE49-F238E27FC236}">
                      <a16:creationId xmlns:a16="http://schemas.microsoft.com/office/drawing/2014/main" id="{00000000-0008-0000-0600-0000AD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FGAF=</a:t>
                  </a:r>
                  <a:endParaRPr sz="1100" b="0"/>
                </a:p>
              </xdr:txBody>
            </xdr:sp>
            <xdr:sp macro="" textlink="">
              <xdr:nvSpPr>
                <xdr:cNvPr id="1198" name="Shape 934">
                  <a:extLst>
                    <a:ext uri="{FF2B5EF4-FFF2-40B4-BE49-F238E27FC236}">
                      <a16:creationId xmlns:a16="http://schemas.microsoft.com/office/drawing/2014/main" id="{00000000-0008-0000-0600-0000AE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ejecución de arquitectura para Gestión financiera_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implementacion de gestion de arquitectura para G.F.  </a:t>
                  </a:r>
                  <a:endParaRPr sz="1400"/>
                </a:p>
              </xdr:txBody>
            </xdr:sp>
          </xdr:grpSp>
        </xdr:grpSp>
      </xdr:grpSp>
    </xdr:grpSp>
    <xdr:clientData fLocksWithSheet="0"/>
  </xdr:oneCellAnchor>
  <xdr:oneCellAnchor>
    <xdr:from>
      <xdr:col>1</xdr:col>
      <xdr:colOff>2428875</xdr:colOff>
      <xdr:row>163</xdr:row>
      <xdr:rowOff>257175</xdr:rowOff>
    </xdr:from>
    <xdr:ext cx="4467225" cy="485775"/>
    <xdr:grpSp>
      <xdr:nvGrpSpPr>
        <xdr:cNvPr id="1199" name="Shape 2">
          <a:extLst>
            <a:ext uri="{FF2B5EF4-FFF2-40B4-BE49-F238E27FC236}">
              <a16:creationId xmlns:a16="http://schemas.microsoft.com/office/drawing/2014/main" id="{00000000-0008-0000-0600-0000AF040000}"/>
            </a:ext>
          </a:extLst>
        </xdr:cNvPr>
        <xdr:cNvGrpSpPr/>
      </xdr:nvGrpSpPr>
      <xdr:grpSpPr>
        <a:xfrm>
          <a:off x="2743200" y="147808950"/>
          <a:ext cx="4467225" cy="485775"/>
          <a:chOff x="3112388" y="3537113"/>
          <a:chExt cx="4467225" cy="485775"/>
        </a:xfrm>
      </xdr:grpSpPr>
      <xdr:grpSp>
        <xdr:nvGrpSpPr>
          <xdr:cNvPr id="1200" name="Shape 935">
            <a:extLst>
              <a:ext uri="{FF2B5EF4-FFF2-40B4-BE49-F238E27FC236}">
                <a16:creationId xmlns:a16="http://schemas.microsoft.com/office/drawing/2014/main" id="{00000000-0008-0000-0600-0000B0040000}"/>
              </a:ext>
            </a:extLst>
          </xdr:cNvPr>
          <xdr:cNvGrpSpPr/>
        </xdr:nvGrpSpPr>
        <xdr:grpSpPr>
          <a:xfrm>
            <a:off x="3112388" y="3537113"/>
            <a:ext cx="4467225" cy="485775"/>
            <a:chOff x="3112388" y="3537113"/>
            <a:chExt cx="4467225" cy="485775"/>
          </a:xfrm>
        </xdr:grpSpPr>
        <xdr:sp macro="" textlink="">
          <xdr:nvSpPr>
            <xdr:cNvPr id="1201" name="Shape 4">
              <a:extLst>
                <a:ext uri="{FF2B5EF4-FFF2-40B4-BE49-F238E27FC236}">
                  <a16:creationId xmlns:a16="http://schemas.microsoft.com/office/drawing/2014/main" id="{00000000-0008-0000-0600-0000B1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02" name="Shape 936">
              <a:extLst>
                <a:ext uri="{FF2B5EF4-FFF2-40B4-BE49-F238E27FC236}">
                  <a16:creationId xmlns:a16="http://schemas.microsoft.com/office/drawing/2014/main" id="{00000000-0008-0000-0600-0000B2040000}"/>
                </a:ext>
              </a:extLst>
            </xdr:cNvPr>
            <xdr:cNvGrpSpPr/>
          </xdr:nvGrpSpPr>
          <xdr:grpSpPr>
            <a:xfrm>
              <a:off x="3112388" y="3537113"/>
              <a:ext cx="4467225" cy="485775"/>
              <a:chOff x="3112388" y="3537113"/>
              <a:chExt cx="4467225" cy="485775"/>
            </a:xfrm>
          </xdr:grpSpPr>
          <xdr:sp macro="" textlink="">
            <xdr:nvSpPr>
              <xdr:cNvPr id="1203" name="Shape 937">
                <a:extLst>
                  <a:ext uri="{FF2B5EF4-FFF2-40B4-BE49-F238E27FC236}">
                    <a16:creationId xmlns:a16="http://schemas.microsoft.com/office/drawing/2014/main" id="{00000000-0008-0000-0600-0000B3040000}"/>
                  </a:ext>
                </a:extLst>
              </xdr:cNvPr>
              <xdr:cNvSpPr/>
            </xdr:nvSpPr>
            <xdr:spPr>
              <a:xfrm>
                <a:off x="3112388" y="3537113"/>
                <a:ext cx="44672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04" name="Shape 938">
                <a:extLst>
                  <a:ext uri="{FF2B5EF4-FFF2-40B4-BE49-F238E27FC236}">
                    <a16:creationId xmlns:a16="http://schemas.microsoft.com/office/drawing/2014/main" id="{00000000-0008-0000-0600-0000B4040000}"/>
                  </a:ext>
                </a:extLst>
              </xdr:cNvPr>
              <xdr:cNvGrpSpPr/>
            </xdr:nvGrpSpPr>
            <xdr:grpSpPr>
              <a:xfrm>
                <a:off x="3112388" y="3537113"/>
                <a:ext cx="4467225" cy="485775"/>
                <a:chOff x="17494139" y="25025075"/>
                <a:chExt cx="2296399" cy="493642"/>
              </a:xfrm>
            </xdr:grpSpPr>
            <xdr:sp macro="" textlink="">
              <xdr:nvSpPr>
                <xdr:cNvPr id="1205" name="Shape 939">
                  <a:extLst>
                    <a:ext uri="{FF2B5EF4-FFF2-40B4-BE49-F238E27FC236}">
                      <a16:creationId xmlns:a16="http://schemas.microsoft.com/office/drawing/2014/main" id="{00000000-0008-0000-0600-0000B5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06" name="Shape 940">
                  <a:extLst>
                    <a:ext uri="{FF2B5EF4-FFF2-40B4-BE49-F238E27FC236}">
                      <a16:creationId xmlns:a16="http://schemas.microsoft.com/office/drawing/2014/main" id="{00000000-0008-0000-0600-0000B6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FRCP=</a:t>
                  </a:r>
                  <a:endParaRPr sz="1100" b="0"/>
                </a:p>
              </xdr:txBody>
            </xdr:sp>
            <xdr:sp macro="" textlink="">
              <xdr:nvSpPr>
                <xdr:cNvPr id="1207" name="Shape 941">
                  <a:extLst>
                    <a:ext uri="{FF2B5EF4-FFF2-40B4-BE49-F238E27FC236}">
                      <a16:creationId xmlns:a16="http://schemas.microsoft.com/office/drawing/2014/main" id="{00000000-0008-0000-0600-0000B7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implementación de ejecución de F1 radicación y pagos 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implementacion de F1 radicación y pagos .  </a:t>
                  </a:r>
                  <a:endParaRPr sz="1400"/>
                </a:p>
              </xdr:txBody>
            </xdr:sp>
          </xdr:grpSp>
        </xdr:grpSp>
      </xdr:grpSp>
    </xdr:grpSp>
    <xdr:clientData fLocksWithSheet="0"/>
  </xdr:oneCellAnchor>
  <xdr:oneCellAnchor>
    <xdr:from>
      <xdr:col>1</xdr:col>
      <xdr:colOff>3181350</xdr:colOff>
      <xdr:row>164</xdr:row>
      <xdr:rowOff>247650</xdr:rowOff>
    </xdr:from>
    <xdr:ext cx="2962275" cy="485775"/>
    <xdr:grpSp>
      <xdr:nvGrpSpPr>
        <xdr:cNvPr id="1208" name="Shape 2">
          <a:extLst>
            <a:ext uri="{FF2B5EF4-FFF2-40B4-BE49-F238E27FC236}">
              <a16:creationId xmlns:a16="http://schemas.microsoft.com/office/drawing/2014/main" id="{00000000-0008-0000-0600-0000B8040000}"/>
            </a:ext>
          </a:extLst>
        </xdr:cNvPr>
        <xdr:cNvGrpSpPr/>
      </xdr:nvGrpSpPr>
      <xdr:grpSpPr>
        <a:xfrm>
          <a:off x="3495675" y="148723350"/>
          <a:ext cx="2962275" cy="485775"/>
          <a:chOff x="3864863" y="3537113"/>
          <a:chExt cx="2962275" cy="485775"/>
        </a:xfrm>
      </xdr:grpSpPr>
      <xdr:grpSp>
        <xdr:nvGrpSpPr>
          <xdr:cNvPr id="1209" name="Shape 942">
            <a:extLst>
              <a:ext uri="{FF2B5EF4-FFF2-40B4-BE49-F238E27FC236}">
                <a16:creationId xmlns:a16="http://schemas.microsoft.com/office/drawing/2014/main" id="{00000000-0008-0000-0600-0000B9040000}"/>
              </a:ext>
            </a:extLst>
          </xdr:cNvPr>
          <xdr:cNvGrpSpPr/>
        </xdr:nvGrpSpPr>
        <xdr:grpSpPr>
          <a:xfrm>
            <a:off x="3864863" y="3537113"/>
            <a:ext cx="2962275" cy="485775"/>
            <a:chOff x="3864863" y="3537113"/>
            <a:chExt cx="2962275" cy="485775"/>
          </a:xfrm>
        </xdr:grpSpPr>
        <xdr:sp macro="" textlink="">
          <xdr:nvSpPr>
            <xdr:cNvPr id="1210" name="Shape 4">
              <a:extLst>
                <a:ext uri="{FF2B5EF4-FFF2-40B4-BE49-F238E27FC236}">
                  <a16:creationId xmlns:a16="http://schemas.microsoft.com/office/drawing/2014/main" id="{00000000-0008-0000-0600-0000BA040000}"/>
                </a:ext>
              </a:extLst>
            </xdr:cNvPr>
            <xdr:cNvSpPr/>
          </xdr:nvSpPr>
          <xdr:spPr>
            <a:xfrm>
              <a:off x="3864863" y="3537113"/>
              <a:ext cx="2962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11" name="Shape 943">
              <a:extLst>
                <a:ext uri="{FF2B5EF4-FFF2-40B4-BE49-F238E27FC236}">
                  <a16:creationId xmlns:a16="http://schemas.microsoft.com/office/drawing/2014/main" id="{00000000-0008-0000-0600-0000BB040000}"/>
                </a:ext>
              </a:extLst>
            </xdr:cNvPr>
            <xdr:cNvGrpSpPr/>
          </xdr:nvGrpSpPr>
          <xdr:grpSpPr>
            <a:xfrm>
              <a:off x="3864863" y="3537113"/>
              <a:ext cx="2962275" cy="485775"/>
              <a:chOff x="3864863" y="3537113"/>
              <a:chExt cx="2962275" cy="485775"/>
            </a:xfrm>
          </xdr:grpSpPr>
          <xdr:sp macro="" textlink="">
            <xdr:nvSpPr>
              <xdr:cNvPr id="1212" name="Shape 944">
                <a:extLst>
                  <a:ext uri="{FF2B5EF4-FFF2-40B4-BE49-F238E27FC236}">
                    <a16:creationId xmlns:a16="http://schemas.microsoft.com/office/drawing/2014/main" id="{00000000-0008-0000-0600-0000BC040000}"/>
                  </a:ext>
                </a:extLst>
              </xdr:cNvPr>
              <xdr:cNvSpPr/>
            </xdr:nvSpPr>
            <xdr:spPr>
              <a:xfrm>
                <a:off x="3864863" y="3537113"/>
                <a:ext cx="2962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13" name="Shape 945">
                <a:extLst>
                  <a:ext uri="{FF2B5EF4-FFF2-40B4-BE49-F238E27FC236}">
                    <a16:creationId xmlns:a16="http://schemas.microsoft.com/office/drawing/2014/main" id="{00000000-0008-0000-0600-0000BD040000}"/>
                  </a:ext>
                </a:extLst>
              </xdr:cNvPr>
              <xdr:cNvGrpSpPr/>
            </xdr:nvGrpSpPr>
            <xdr:grpSpPr>
              <a:xfrm>
                <a:off x="3864863" y="3537113"/>
                <a:ext cx="2962275" cy="485775"/>
                <a:chOff x="17494139" y="25025075"/>
                <a:chExt cx="2296399" cy="493642"/>
              </a:xfrm>
            </xdr:grpSpPr>
            <xdr:sp macro="" textlink="">
              <xdr:nvSpPr>
                <xdr:cNvPr id="1214" name="Shape 946">
                  <a:extLst>
                    <a:ext uri="{FF2B5EF4-FFF2-40B4-BE49-F238E27FC236}">
                      <a16:creationId xmlns:a16="http://schemas.microsoft.com/office/drawing/2014/main" id="{00000000-0008-0000-0600-0000BE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15" name="Shape 947">
                  <a:extLst>
                    <a:ext uri="{FF2B5EF4-FFF2-40B4-BE49-F238E27FC236}">
                      <a16:creationId xmlns:a16="http://schemas.microsoft.com/office/drawing/2014/main" id="{00000000-0008-0000-0600-0000BF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IGPF=</a:t>
                  </a:r>
                  <a:endParaRPr sz="1100" b="0"/>
                </a:p>
              </xdr:txBody>
            </xdr:sp>
            <xdr:sp macro="" textlink="">
              <xdr:nvSpPr>
                <xdr:cNvPr id="1216" name="Shape 948">
                  <a:extLst>
                    <a:ext uri="{FF2B5EF4-FFF2-40B4-BE49-F238E27FC236}">
                      <a16:creationId xmlns:a16="http://schemas.microsoft.com/office/drawing/2014/main" id="{00000000-0008-0000-0600-0000C0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integración entre PSA y Fiducia_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de integración entre PSA y Fiducia.  </a:t>
                  </a:r>
                  <a:endParaRPr sz="1400"/>
                </a:p>
              </xdr:txBody>
            </xdr:sp>
          </xdr:grpSp>
        </xdr:grpSp>
      </xdr:grpSp>
    </xdr:grpSp>
    <xdr:clientData fLocksWithSheet="0"/>
  </xdr:oneCellAnchor>
  <xdr:oneCellAnchor>
    <xdr:from>
      <xdr:col>1</xdr:col>
      <xdr:colOff>2438400</xdr:colOff>
      <xdr:row>165</xdr:row>
      <xdr:rowOff>285750</xdr:rowOff>
    </xdr:from>
    <xdr:ext cx="4448175" cy="485775"/>
    <xdr:grpSp>
      <xdr:nvGrpSpPr>
        <xdr:cNvPr id="1217" name="Shape 2">
          <a:extLst>
            <a:ext uri="{FF2B5EF4-FFF2-40B4-BE49-F238E27FC236}">
              <a16:creationId xmlns:a16="http://schemas.microsoft.com/office/drawing/2014/main" id="{00000000-0008-0000-0600-0000C1040000}"/>
            </a:ext>
          </a:extLst>
        </xdr:cNvPr>
        <xdr:cNvGrpSpPr/>
      </xdr:nvGrpSpPr>
      <xdr:grpSpPr>
        <a:xfrm>
          <a:off x="2752725" y="149685375"/>
          <a:ext cx="4448175" cy="485775"/>
          <a:chOff x="3121913" y="3537113"/>
          <a:chExt cx="4448175" cy="485775"/>
        </a:xfrm>
      </xdr:grpSpPr>
      <xdr:grpSp>
        <xdr:nvGrpSpPr>
          <xdr:cNvPr id="1218" name="Shape 949">
            <a:extLst>
              <a:ext uri="{FF2B5EF4-FFF2-40B4-BE49-F238E27FC236}">
                <a16:creationId xmlns:a16="http://schemas.microsoft.com/office/drawing/2014/main" id="{00000000-0008-0000-0600-0000C2040000}"/>
              </a:ext>
            </a:extLst>
          </xdr:cNvPr>
          <xdr:cNvGrpSpPr/>
        </xdr:nvGrpSpPr>
        <xdr:grpSpPr>
          <a:xfrm>
            <a:off x="3121913" y="3537113"/>
            <a:ext cx="4448175" cy="485775"/>
            <a:chOff x="3121913" y="3537113"/>
            <a:chExt cx="4448175" cy="485775"/>
          </a:xfrm>
        </xdr:grpSpPr>
        <xdr:sp macro="" textlink="">
          <xdr:nvSpPr>
            <xdr:cNvPr id="1219" name="Shape 4">
              <a:extLst>
                <a:ext uri="{FF2B5EF4-FFF2-40B4-BE49-F238E27FC236}">
                  <a16:creationId xmlns:a16="http://schemas.microsoft.com/office/drawing/2014/main" id="{00000000-0008-0000-0600-0000C3040000}"/>
                </a:ext>
              </a:extLst>
            </xdr:cNvPr>
            <xdr:cNvSpPr/>
          </xdr:nvSpPr>
          <xdr:spPr>
            <a:xfrm>
              <a:off x="3121913" y="3537113"/>
              <a:ext cx="4448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20" name="Shape 950">
              <a:extLst>
                <a:ext uri="{FF2B5EF4-FFF2-40B4-BE49-F238E27FC236}">
                  <a16:creationId xmlns:a16="http://schemas.microsoft.com/office/drawing/2014/main" id="{00000000-0008-0000-0600-0000C4040000}"/>
                </a:ext>
              </a:extLst>
            </xdr:cNvPr>
            <xdr:cNvGrpSpPr/>
          </xdr:nvGrpSpPr>
          <xdr:grpSpPr>
            <a:xfrm>
              <a:off x="3121913" y="3537113"/>
              <a:ext cx="4448175" cy="485775"/>
              <a:chOff x="3121913" y="3537113"/>
              <a:chExt cx="4448175" cy="485775"/>
            </a:xfrm>
          </xdr:grpSpPr>
          <xdr:sp macro="" textlink="">
            <xdr:nvSpPr>
              <xdr:cNvPr id="1221" name="Shape 951">
                <a:extLst>
                  <a:ext uri="{FF2B5EF4-FFF2-40B4-BE49-F238E27FC236}">
                    <a16:creationId xmlns:a16="http://schemas.microsoft.com/office/drawing/2014/main" id="{00000000-0008-0000-0600-0000C5040000}"/>
                  </a:ext>
                </a:extLst>
              </xdr:cNvPr>
              <xdr:cNvSpPr/>
            </xdr:nvSpPr>
            <xdr:spPr>
              <a:xfrm>
                <a:off x="3121913" y="3537113"/>
                <a:ext cx="4448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22" name="Shape 952">
                <a:extLst>
                  <a:ext uri="{FF2B5EF4-FFF2-40B4-BE49-F238E27FC236}">
                    <a16:creationId xmlns:a16="http://schemas.microsoft.com/office/drawing/2014/main" id="{00000000-0008-0000-0600-0000C6040000}"/>
                  </a:ext>
                </a:extLst>
              </xdr:cNvPr>
              <xdr:cNvGrpSpPr/>
            </xdr:nvGrpSpPr>
            <xdr:grpSpPr>
              <a:xfrm>
                <a:off x="3121913" y="3537113"/>
                <a:ext cx="4448175" cy="485775"/>
                <a:chOff x="17494139" y="25025075"/>
                <a:chExt cx="2296399" cy="493642"/>
              </a:xfrm>
            </xdr:grpSpPr>
            <xdr:sp macro="" textlink="">
              <xdr:nvSpPr>
                <xdr:cNvPr id="1223" name="Shape 953">
                  <a:extLst>
                    <a:ext uri="{FF2B5EF4-FFF2-40B4-BE49-F238E27FC236}">
                      <a16:creationId xmlns:a16="http://schemas.microsoft.com/office/drawing/2014/main" id="{00000000-0008-0000-0600-0000C7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24" name="Shape 954">
                  <a:extLst>
                    <a:ext uri="{FF2B5EF4-FFF2-40B4-BE49-F238E27FC236}">
                      <a16:creationId xmlns:a16="http://schemas.microsoft.com/office/drawing/2014/main" id="{00000000-0008-0000-0600-0000C8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DDBD=</a:t>
                  </a:r>
                  <a:endParaRPr sz="1100" b="0"/>
                </a:p>
              </xdr:txBody>
            </xdr:sp>
            <xdr:sp macro="" textlink="">
              <xdr:nvSpPr>
                <xdr:cNvPr id="1225" name="Shape 955">
                  <a:extLst>
                    <a:ext uri="{FF2B5EF4-FFF2-40B4-BE49-F238E27FC236}">
                      <a16:creationId xmlns:a16="http://schemas.microsoft.com/office/drawing/2014/main" id="{00000000-0008-0000-0600-0000C9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diseño de documento en bodega de datos_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diseño de documento en bodega de datos.  </a:t>
                  </a:r>
                  <a:endParaRPr sz="1400"/>
                </a:p>
              </xdr:txBody>
            </xdr:sp>
          </xdr:grpSp>
        </xdr:grpSp>
      </xdr:grpSp>
    </xdr:grpSp>
    <xdr:clientData fLocksWithSheet="0"/>
  </xdr:oneCellAnchor>
  <xdr:oneCellAnchor>
    <xdr:from>
      <xdr:col>1</xdr:col>
      <xdr:colOff>1733550</xdr:colOff>
      <xdr:row>166</xdr:row>
      <xdr:rowOff>238125</xdr:rowOff>
    </xdr:from>
    <xdr:ext cx="5876925" cy="485775"/>
    <xdr:grpSp>
      <xdr:nvGrpSpPr>
        <xdr:cNvPr id="1226" name="Shape 2">
          <a:extLst>
            <a:ext uri="{FF2B5EF4-FFF2-40B4-BE49-F238E27FC236}">
              <a16:creationId xmlns:a16="http://schemas.microsoft.com/office/drawing/2014/main" id="{00000000-0008-0000-0600-0000CA040000}"/>
            </a:ext>
          </a:extLst>
        </xdr:cNvPr>
        <xdr:cNvGrpSpPr/>
      </xdr:nvGrpSpPr>
      <xdr:grpSpPr>
        <a:xfrm>
          <a:off x="2047875" y="150561675"/>
          <a:ext cx="5876925" cy="485775"/>
          <a:chOff x="2407538" y="3537113"/>
          <a:chExt cx="5876925" cy="485775"/>
        </a:xfrm>
      </xdr:grpSpPr>
      <xdr:grpSp>
        <xdr:nvGrpSpPr>
          <xdr:cNvPr id="1227" name="Shape 956">
            <a:extLst>
              <a:ext uri="{FF2B5EF4-FFF2-40B4-BE49-F238E27FC236}">
                <a16:creationId xmlns:a16="http://schemas.microsoft.com/office/drawing/2014/main" id="{00000000-0008-0000-0600-0000CB040000}"/>
              </a:ext>
            </a:extLst>
          </xdr:cNvPr>
          <xdr:cNvGrpSpPr/>
        </xdr:nvGrpSpPr>
        <xdr:grpSpPr>
          <a:xfrm>
            <a:off x="2407538" y="3537113"/>
            <a:ext cx="5876925" cy="485775"/>
            <a:chOff x="2407538" y="3537113"/>
            <a:chExt cx="5876925" cy="485775"/>
          </a:xfrm>
        </xdr:grpSpPr>
        <xdr:sp macro="" textlink="">
          <xdr:nvSpPr>
            <xdr:cNvPr id="1228" name="Shape 4">
              <a:extLst>
                <a:ext uri="{FF2B5EF4-FFF2-40B4-BE49-F238E27FC236}">
                  <a16:creationId xmlns:a16="http://schemas.microsoft.com/office/drawing/2014/main" id="{00000000-0008-0000-0600-0000CC040000}"/>
                </a:ext>
              </a:extLst>
            </xdr:cNvPr>
            <xdr:cNvSpPr/>
          </xdr:nvSpPr>
          <xdr:spPr>
            <a:xfrm>
              <a:off x="2407538" y="3537113"/>
              <a:ext cx="5876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29" name="Shape 957">
              <a:extLst>
                <a:ext uri="{FF2B5EF4-FFF2-40B4-BE49-F238E27FC236}">
                  <a16:creationId xmlns:a16="http://schemas.microsoft.com/office/drawing/2014/main" id="{00000000-0008-0000-0600-0000CD040000}"/>
                </a:ext>
              </a:extLst>
            </xdr:cNvPr>
            <xdr:cNvGrpSpPr/>
          </xdr:nvGrpSpPr>
          <xdr:grpSpPr>
            <a:xfrm>
              <a:off x="2407538" y="3537113"/>
              <a:ext cx="5876925" cy="485775"/>
              <a:chOff x="2407538" y="3537113"/>
              <a:chExt cx="5876925" cy="485775"/>
            </a:xfrm>
          </xdr:grpSpPr>
          <xdr:sp macro="" textlink="">
            <xdr:nvSpPr>
              <xdr:cNvPr id="1230" name="Shape 958">
                <a:extLst>
                  <a:ext uri="{FF2B5EF4-FFF2-40B4-BE49-F238E27FC236}">
                    <a16:creationId xmlns:a16="http://schemas.microsoft.com/office/drawing/2014/main" id="{00000000-0008-0000-0600-0000CE040000}"/>
                  </a:ext>
                </a:extLst>
              </xdr:cNvPr>
              <xdr:cNvSpPr/>
            </xdr:nvSpPr>
            <xdr:spPr>
              <a:xfrm>
                <a:off x="2407538" y="3537113"/>
                <a:ext cx="5876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31" name="Shape 959">
                <a:extLst>
                  <a:ext uri="{FF2B5EF4-FFF2-40B4-BE49-F238E27FC236}">
                    <a16:creationId xmlns:a16="http://schemas.microsoft.com/office/drawing/2014/main" id="{00000000-0008-0000-0600-0000CF040000}"/>
                  </a:ext>
                </a:extLst>
              </xdr:cNvPr>
              <xdr:cNvGrpSpPr/>
            </xdr:nvGrpSpPr>
            <xdr:grpSpPr>
              <a:xfrm>
                <a:off x="2407538" y="3537113"/>
                <a:ext cx="5876925" cy="485775"/>
                <a:chOff x="17494139" y="25025075"/>
                <a:chExt cx="2296399" cy="493642"/>
              </a:xfrm>
            </xdr:grpSpPr>
            <xdr:sp macro="" textlink="">
              <xdr:nvSpPr>
                <xdr:cNvPr id="1232" name="Shape 960">
                  <a:extLst>
                    <a:ext uri="{FF2B5EF4-FFF2-40B4-BE49-F238E27FC236}">
                      <a16:creationId xmlns:a16="http://schemas.microsoft.com/office/drawing/2014/main" id="{00000000-0008-0000-0600-0000D0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33" name="Shape 961">
                  <a:extLst>
                    <a:ext uri="{FF2B5EF4-FFF2-40B4-BE49-F238E27FC236}">
                      <a16:creationId xmlns:a16="http://schemas.microsoft.com/office/drawing/2014/main" id="{00000000-0008-0000-0600-0000D1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IRAI=</a:t>
                  </a:r>
                  <a:endParaRPr sz="1100" b="0"/>
                </a:p>
              </xdr:txBody>
            </xdr:sp>
            <xdr:sp macro="" textlink="">
              <xdr:nvSpPr>
                <xdr:cNvPr id="1234" name="Shape 962">
                  <a:extLst>
                    <a:ext uri="{FF2B5EF4-FFF2-40B4-BE49-F238E27FC236}">
                      <a16:creationId xmlns:a16="http://schemas.microsoft.com/office/drawing/2014/main" id="{00000000-0008-0000-0600-0000D2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implementación a indicadores, reportes y capacitación a analistas_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implementación a indicadores, reportes y capacitación a analistas.  </a:t>
                  </a:r>
                  <a:endParaRPr sz="1400"/>
                </a:p>
              </xdr:txBody>
            </xdr:sp>
          </xdr:grpSp>
        </xdr:grpSp>
      </xdr:grpSp>
    </xdr:grpSp>
    <xdr:clientData fLocksWithSheet="0"/>
  </xdr:oneCellAnchor>
  <xdr:oneCellAnchor>
    <xdr:from>
      <xdr:col>1</xdr:col>
      <xdr:colOff>2857500</xdr:colOff>
      <xdr:row>167</xdr:row>
      <xdr:rowOff>276225</xdr:rowOff>
    </xdr:from>
    <xdr:ext cx="3505200" cy="485775"/>
    <xdr:grpSp>
      <xdr:nvGrpSpPr>
        <xdr:cNvPr id="1235" name="Shape 2">
          <a:extLst>
            <a:ext uri="{FF2B5EF4-FFF2-40B4-BE49-F238E27FC236}">
              <a16:creationId xmlns:a16="http://schemas.microsoft.com/office/drawing/2014/main" id="{00000000-0008-0000-0600-0000D3040000}"/>
            </a:ext>
          </a:extLst>
        </xdr:cNvPr>
        <xdr:cNvGrpSpPr/>
      </xdr:nvGrpSpPr>
      <xdr:grpSpPr>
        <a:xfrm>
          <a:off x="3171825" y="151523700"/>
          <a:ext cx="3505200" cy="485775"/>
          <a:chOff x="3593400" y="3537113"/>
          <a:chExt cx="3505200" cy="485775"/>
        </a:xfrm>
      </xdr:grpSpPr>
      <xdr:grpSp>
        <xdr:nvGrpSpPr>
          <xdr:cNvPr id="1236" name="Shape 963">
            <a:extLst>
              <a:ext uri="{FF2B5EF4-FFF2-40B4-BE49-F238E27FC236}">
                <a16:creationId xmlns:a16="http://schemas.microsoft.com/office/drawing/2014/main" id="{00000000-0008-0000-0600-0000D4040000}"/>
              </a:ext>
            </a:extLst>
          </xdr:cNvPr>
          <xdr:cNvGrpSpPr/>
        </xdr:nvGrpSpPr>
        <xdr:grpSpPr>
          <a:xfrm>
            <a:off x="3593400" y="3537113"/>
            <a:ext cx="3505200" cy="485775"/>
            <a:chOff x="3593400" y="3537113"/>
            <a:chExt cx="3505200" cy="485775"/>
          </a:xfrm>
        </xdr:grpSpPr>
        <xdr:sp macro="" textlink="">
          <xdr:nvSpPr>
            <xdr:cNvPr id="1237" name="Shape 4">
              <a:extLst>
                <a:ext uri="{FF2B5EF4-FFF2-40B4-BE49-F238E27FC236}">
                  <a16:creationId xmlns:a16="http://schemas.microsoft.com/office/drawing/2014/main" id="{00000000-0008-0000-0600-0000D504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38" name="Shape 964">
              <a:extLst>
                <a:ext uri="{FF2B5EF4-FFF2-40B4-BE49-F238E27FC236}">
                  <a16:creationId xmlns:a16="http://schemas.microsoft.com/office/drawing/2014/main" id="{00000000-0008-0000-0600-0000D6040000}"/>
                </a:ext>
              </a:extLst>
            </xdr:cNvPr>
            <xdr:cNvGrpSpPr/>
          </xdr:nvGrpSpPr>
          <xdr:grpSpPr>
            <a:xfrm>
              <a:off x="3593400" y="3537113"/>
              <a:ext cx="3505200" cy="485775"/>
              <a:chOff x="3593400" y="3537113"/>
              <a:chExt cx="3505200" cy="485775"/>
            </a:xfrm>
          </xdr:grpSpPr>
          <xdr:sp macro="" textlink="">
            <xdr:nvSpPr>
              <xdr:cNvPr id="1239" name="Shape 965">
                <a:extLst>
                  <a:ext uri="{FF2B5EF4-FFF2-40B4-BE49-F238E27FC236}">
                    <a16:creationId xmlns:a16="http://schemas.microsoft.com/office/drawing/2014/main" id="{00000000-0008-0000-0600-0000D7040000}"/>
                  </a:ext>
                </a:extLst>
              </xdr:cNvPr>
              <xdr:cNvSpPr/>
            </xdr:nvSpPr>
            <xdr:spPr>
              <a:xfrm>
                <a:off x="3593400" y="3537113"/>
                <a:ext cx="3505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40" name="Shape 966">
                <a:extLst>
                  <a:ext uri="{FF2B5EF4-FFF2-40B4-BE49-F238E27FC236}">
                    <a16:creationId xmlns:a16="http://schemas.microsoft.com/office/drawing/2014/main" id="{00000000-0008-0000-0600-0000D8040000}"/>
                  </a:ext>
                </a:extLst>
              </xdr:cNvPr>
              <xdr:cNvGrpSpPr/>
            </xdr:nvGrpSpPr>
            <xdr:grpSpPr>
              <a:xfrm>
                <a:off x="3593400" y="3537113"/>
                <a:ext cx="3505200" cy="485775"/>
                <a:chOff x="17494139" y="25025075"/>
                <a:chExt cx="2296399" cy="493642"/>
              </a:xfrm>
            </xdr:grpSpPr>
            <xdr:sp macro="" textlink="">
              <xdr:nvSpPr>
                <xdr:cNvPr id="1241" name="Shape 967">
                  <a:extLst>
                    <a:ext uri="{FF2B5EF4-FFF2-40B4-BE49-F238E27FC236}">
                      <a16:creationId xmlns:a16="http://schemas.microsoft.com/office/drawing/2014/main" id="{00000000-0008-0000-0600-0000D9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42" name="Shape 968">
                  <a:extLst>
                    <a:ext uri="{FF2B5EF4-FFF2-40B4-BE49-F238E27FC236}">
                      <a16:creationId xmlns:a16="http://schemas.microsoft.com/office/drawing/2014/main" id="{00000000-0008-0000-0600-0000DA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APDA=</a:t>
                  </a:r>
                  <a:endParaRPr sz="1100" b="0"/>
                </a:p>
              </xdr:txBody>
            </xdr:sp>
            <xdr:sp macro="" textlink="">
              <xdr:nvSpPr>
                <xdr:cNvPr id="1243" name="Shape 969">
                  <a:extLst>
                    <a:ext uri="{FF2B5EF4-FFF2-40B4-BE49-F238E27FC236}">
                      <a16:creationId xmlns:a16="http://schemas.microsoft.com/office/drawing/2014/main" id="{00000000-0008-0000-0600-0000DB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publicación de datos abiertos_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publicación de datos abiertos.  </a:t>
                  </a:r>
                  <a:endParaRPr sz="1400"/>
                </a:p>
              </xdr:txBody>
            </xdr:sp>
          </xdr:grpSp>
        </xdr:grpSp>
      </xdr:grpSp>
    </xdr:grpSp>
    <xdr:clientData fLocksWithSheet="0"/>
  </xdr:oneCellAnchor>
  <xdr:oneCellAnchor>
    <xdr:from>
      <xdr:col>1</xdr:col>
      <xdr:colOff>2247900</xdr:colOff>
      <xdr:row>168</xdr:row>
      <xdr:rowOff>219075</xdr:rowOff>
    </xdr:from>
    <xdr:ext cx="4714875" cy="485775"/>
    <xdr:grpSp>
      <xdr:nvGrpSpPr>
        <xdr:cNvPr id="1244" name="Shape 2">
          <a:extLst>
            <a:ext uri="{FF2B5EF4-FFF2-40B4-BE49-F238E27FC236}">
              <a16:creationId xmlns:a16="http://schemas.microsoft.com/office/drawing/2014/main" id="{00000000-0008-0000-0600-0000DC040000}"/>
            </a:ext>
          </a:extLst>
        </xdr:cNvPr>
        <xdr:cNvGrpSpPr/>
      </xdr:nvGrpSpPr>
      <xdr:grpSpPr>
        <a:xfrm>
          <a:off x="2562225" y="152390475"/>
          <a:ext cx="4714875" cy="485775"/>
          <a:chOff x="2988563" y="3537113"/>
          <a:chExt cx="4714875" cy="485775"/>
        </a:xfrm>
      </xdr:grpSpPr>
      <xdr:grpSp>
        <xdr:nvGrpSpPr>
          <xdr:cNvPr id="1245" name="Shape 970">
            <a:extLst>
              <a:ext uri="{FF2B5EF4-FFF2-40B4-BE49-F238E27FC236}">
                <a16:creationId xmlns:a16="http://schemas.microsoft.com/office/drawing/2014/main" id="{00000000-0008-0000-0600-0000DD040000}"/>
              </a:ext>
            </a:extLst>
          </xdr:cNvPr>
          <xdr:cNvGrpSpPr/>
        </xdr:nvGrpSpPr>
        <xdr:grpSpPr>
          <a:xfrm>
            <a:off x="2988563" y="3537113"/>
            <a:ext cx="4714875" cy="485775"/>
            <a:chOff x="2988563" y="3537113"/>
            <a:chExt cx="4714875" cy="485775"/>
          </a:xfrm>
        </xdr:grpSpPr>
        <xdr:sp macro="" textlink="">
          <xdr:nvSpPr>
            <xdr:cNvPr id="1246" name="Shape 4">
              <a:extLst>
                <a:ext uri="{FF2B5EF4-FFF2-40B4-BE49-F238E27FC236}">
                  <a16:creationId xmlns:a16="http://schemas.microsoft.com/office/drawing/2014/main" id="{00000000-0008-0000-0600-0000DE040000}"/>
                </a:ext>
              </a:extLst>
            </xdr:cNvPr>
            <xdr:cNvSpPr/>
          </xdr:nvSpPr>
          <xdr:spPr>
            <a:xfrm>
              <a:off x="2988563" y="3537113"/>
              <a:ext cx="4714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47" name="Shape 971">
              <a:extLst>
                <a:ext uri="{FF2B5EF4-FFF2-40B4-BE49-F238E27FC236}">
                  <a16:creationId xmlns:a16="http://schemas.microsoft.com/office/drawing/2014/main" id="{00000000-0008-0000-0600-0000DF040000}"/>
                </a:ext>
              </a:extLst>
            </xdr:cNvPr>
            <xdr:cNvGrpSpPr/>
          </xdr:nvGrpSpPr>
          <xdr:grpSpPr>
            <a:xfrm>
              <a:off x="2988563" y="3537113"/>
              <a:ext cx="4714875" cy="485775"/>
              <a:chOff x="2988563" y="3537113"/>
              <a:chExt cx="4714875" cy="485775"/>
            </a:xfrm>
          </xdr:grpSpPr>
          <xdr:sp macro="" textlink="">
            <xdr:nvSpPr>
              <xdr:cNvPr id="1248" name="Shape 972">
                <a:extLst>
                  <a:ext uri="{FF2B5EF4-FFF2-40B4-BE49-F238E27FC236}">
                    <a16:creationId xmlns:a16="http://schemas.microsoft.com/office/drawing/2014/main" id="{00000000-0008-0000-0600-0000E0040000}"/>
                  </a:ext>
                </a:extLst>
              </xdr:cNvPr>
              <xdr:cNvSpPr/>
            </xdr:nvSpPr>
            <xdr:spPr>
              <a:xfrm>
                <a:off x="2988563" y="3537113"/>
                <a:ext cx="4714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49" name="Shape 973">
                <a:extLst>
                  <a:ext uri="{FF2B5EF4-FFF2-40B4-BE49-F238E27FC236}">
                    <a16:creationId xmlns:a16="http://schemas.microsoft.com/office/drawing/2014/main" id="{00000000-0008-0000-0600-0000E1040000}"/>
                  </a:ext>
                </a:extLst>
              </xdr:cNvPr>
              <xdr:cNvGrpSpPr/>
            </xdr:nvGrpSpPr>
            <xdr:grpSpPr>
              <a:xfrm>
                <a:off x="2988563" y="3537113"/>
                <a:ext cx="4714875" cy="485775"/>
                <a:chOff x="17494139" y="25025075"/>
                <a:chExt cx="2296400" cy="493642"/>
              </a:xfrm>
            </xdr:grpSpPr>
            <xdr:sp macro="" textlink="">
              <xdr:nvSpPr>
                <xdr:cNvPr id="1250" name="Shape 974">
                  <a:extLst>
                    <a:ext uri="{FF2B5EF4-FFF2-40B4-BE49-F238E27FC236}">
                      <a16:creationId xmlns:a16="http://schemas.microsoft.com/office/drawing/2014/main" id="{00000000-0008-0000-0600-0000E2040000}"/>
                    </a:ext>
                  </a:extLst>
                </xdr:cNvPr>
                <xdr:cNvSpPr/>
              </xdr:nvSpPr>
              <xdr:spPr>
                <a:xfrm>
                  <a:off x="17494139" y="25025075"/>
                  <a:ext cx="2296400"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51" name="Shape 975">
                  <a:extLst>
                    <a:ext uri="{FF2B5EF4-FFF2-40B4-BE49-F238E27FC236}">
                      <a16:creationId xmlns:a16="http://schemas.microsoft.com/office/drawing/2014/main" id="{00000000-0008-0000-0600-0000E3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NSCI=</a:t>
                  </a:r>
                  <a:endParaRPr sz="1100" b="0"/>
                </a:p>
              </xdr:txBody>
            </xdr:sp>
            <xdr:sp macro="" textlink="">
              <xdr:nvSpPr>
                <xdr:cNvPr id="1252" name="Shape 976">
                  <a:extLst>
                    <a:ext uri="{FF2B5EF4-FFF2-40B4-BE49-F238E27FC236}">
                      <a16:creationId xmlns:a16="http://schemas.microsoft.com/office/drawing/2014/main" id="{00000000-0008-0000-0600-0000E4040000}"/>
                    </a:ext>
                  </a:extLst>
                </xdr:cNvPr>
                <xdr:cNvSpPr txBox="1"/>
              </xdr:nvSpPr>
              <xdr:spPr>
                <a:xfrm>
                  <a:off x="17841804"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implementación de servicios de comunicaciones_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implementación de servicios de comunicaciones  </a:t>
                  </a:r>
                  <a:endParaRPr sz="1400"/>
                </a:p>
              </xdr:txBody>
            </xdr:sp>
          </xdr:grpSp>
        </xdr:grpSp>
      </xdr:grpSp>
    </xdr:grpSp>
    <xdr:clientData fLocksWithSheet="0"/>
  </xdr:oneCellAnchor>
  <xdr:oneCellAnchor>
    <xdr:from>
      <xdr:col>1</xdr:col>
      <xdr:colOff>2476500</xdr:colOff>
      <xdr:row>169</xdr:row>
      <xdr:rowOff>200025</xdr:rowOff>
    </xdr:from>
    <xdr:ext cx="4267200" cy="485775"/>
    <xdr:grpSp>
      <xdr:nvGrpSpPr>
        <xdr:cNvPr id="1253" name="Shape 2">
          <a:extLst>
            <a:ext uri="{FF2B5EF4-FFF2-40B4-BE49-F238E27FC236}">
              <a16:creationId xmlns:a16="http://schemas.microsoft.com/office/drawing/2014/main" id="{00000000-0008-0000-0600-0000E5040000}"/>
            </a:ext>
          </a:extLst>
        </xdr:cNvPr>
        <xdr:cNvGrpSpPr/>
      </xdr:nvGrpSpPr>
      <xdr:grpSpPr>
        <a:xfrm>
          <a:off x="2790825" y="153295350"/>
          <a:ext cx="4267200" cy="485775"/>
          <a:chOff x="3212400" y="3537113"/>
          <a:chExt cx="4267200" cy="485775"/>
        </a:xfrm>
      </xdr:grpSpPr>
      <xdr:grpSp>
        <xdr:nvGrpSpPr>
          <xdr:cNvPr id="1254" name="Shape 977">
            <a:extLst>
              <a:ext uri="{FF2B5EF4-FFF2-40B4-BE49-F238E27FC236}">
                <a16:creationId xmlns:a16="http://schemas.microsoft.com/office/drawing/2014/main" id="{00000000-0008-0000-0600-0000E6040000}"/>
              </a:ext>
            </a:extLst>
          </xdr:cNvPr>
          <xdr:cNvGrpSpPr/>
        </xdr:nvGrpSpPr>
        <xdr:grpSpPr>
          <a:xfrm>
            <a:off x="3212400" y="3537113"/>
            <a:ext cx="4267200" cy="485775"/>
            <a:chOff x="3212400" y="3537113"/>
            <a:chExt cx="4267200" cy="485775"/>
          </a:xfrm>
        </xdr:grpSpPr>
        <xdr:sp macro="" textlink="">
          <xdr:nvSpPr>
            <xdr:cNvPr id="1255" name="Shape 4">
              <a:extLst>
                <a:ext uri="{FF2B5EF4-FFF2-40B4-BE49-F238E27FC236}">
                  <a16:creationId xmlns:a16="http://schemas.microsoft.com/office/drawing/2014/main" id="{00000000-0008-0000-0600-0000E7040000}"/>
                </a:ext>
              </a:extLst>
            </xdr:cNvPr>
            <xdr:cNvSpPr/>
          </xdr:nvSpPr>
          <xdr:spPr>
            <a:xfrm>
              <a:off x="3212400" y="3537113"/>
              <a:ext cx="4267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56" name="Shape 978">
              <a:extLst>
                <a:ext uri="{FF2B5EF4-FFF2-40B4-BE49-F238E27FC236}">
                  <a16:creationId xmlns:a16="http://schemas.microsoft.com/office/drawing/2014/main" id="{00000000-0008-0000-0600-0000E8040000}"/>
                </a:ext>
              </a:extLst>
            </xdr:cNvPr>
            <xdr:cNvGrpSpPr/>
          </xdr:nvGrpSpPr>
          <xdr:grpSpPr>
            <a:xfrm>
              <a:off x="3212400" y="3537113"/>
              <a:ext cx="4267200" cy="485775"/>
              <a:chOff x="3212400" y="3537113"/>
              <a:chExt cx="4267200" cy="485775"/>
            </a:xfrm>
          </xdr:grpSpPr>
          <xdr:sp macro="" textlink="">
            <xdr:nvSpPr>
              <xdr:cNvPr id="1257" name="Shape 979">
                <a:extLst>
                  <a:ext uri="{FF2B5EF4-FFF2-40B4-BE49-F238E27FC236}">
                    <a16:creationId xmlns:a16="http://schemas.microsoft.com/office/drawing/2014/main" id="{00000000-0008-0000-0600-0000E9040000}"/>
                  </a:ext>
                </a:extLst>
              </xdr:cNvPr>
              <xdr:cNvSpPr/>
            </xdr:nvSpPr>
            <xdr:spPr>
              <a:xfrm>
                <a:off x="3212400" y="3537113"/>
                <a:ext cx="4267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58" name="Shape 980">
                <a:extLst>
                  <a:ext uri="{FF2B5EF4-FFF2-40B4-BE49-F238E27FC236}">
                    <a16:creationId xmlns:a16="http://schemas.microsoft.com/office/drawing/2014/main" id="{00000000-0008-0000-0600-0000EA040000}"/>
                  </a:ext>
                </a:extLst>
              </xdr:cNvPr>
              <xdr:cNvGrpSpPr/>
            </xdr:nvGrpSpPr>
            <xdr:grpSpPr>
              <a:xfrm>
                <a:off x="3212400" y="3537113"/>
                <a:ext cx="4267200" cy="485775"/>
                <a:chOff x="17494139" y="25025075"/>
                <a:chExt cx="2296399" cy="493642"/>
              </a:xfrm>
            </xdr:grpSpPr>
            <xdr:sp macro="" textlink="">
              <xdr:nvSpPr>
                <xdr:cNvPr id="1259" name="Shape 981">
                  <a:extLst>
                    <a:ext uri="{FF2B5EF4-FFF2-40B4-BE49-F238E27FC236}">
                      <a16:creationId xmlns:a16="http://schemas.microsoft.com/office/drawing/2014/main" id="{00000000-0008-0000-0600-0000EB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60" name="Shape 982">
                  <a:extLst>
                    <a:ext uri="{FF2B5EF4-FFF2-40B4-BE49-F238E27FC236}">
                      <a16:creationId xmlns:a16="http://schemas.microsoft.com/office/drawing/2014/main" id="{00000000-0008-0000-0600-0000EC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MAPI=</a:t>
                  </a:r>
                  <a:endParaRPr sz="1100" b="0"/>
                </a:p>
              </xdr:txBody>
            </xdr:sp>
            <xdr:sp macro="" textlink="">
              <xdr:nvSpPr>
                <xdr:cNvPr id="1261" name="Shape 983">
                  <a:extLst>
                    <a:ext uri="{FF2B5EF4-FFF2-40B4-BE49-F238E27FC236}">
                      <a16:creationId xmlns:a16="http://schemas.microsoft.com/office/drawing/2014/main" id="{00000000-0008-0000-0600-0000ED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implementación de mesa de ayuda_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implementación de mesa de ayuda.  </a:t>
                  </a:r>
                  <a:endParaRPr sz="1400"/>
                </a:p>
              </xdr:txBody>
            </xdr:sp>
          </xdr:grpSp>
        </xdr:grpSp>
      </xdr:grpSp>
    </xdr:grpSp>
    <xdr:clientData fLocksWithSheet="0"/>
  </xdr:oneCellAnchor>
  <xdr:oneCellAnchor>
    <xdr:from>
      <xdr:col>1</xdr:col>
      <xdr:colOff>2743200</xdr:colOff>
      <xdr:row>170</xdr:row>
      <xdr:rowOff>180975</xdr:rowOff>
    </xdr:from>
    <xdr:ext cx="3724275" cy="485775"/>
    <xdr:grpSp>
      <xdr:nvGrpSpPr>
        <xdr:cNvPr id="1262" name="Shape 2">
          <a:extLst>
            <a:ext uri="{FF2B5EF4-FFF2-40B4-BE49-F238E27FC236}">
              <a16:creationId xmlns:a16="http://schemas.microsoft.com/office/drawing/2014/main" id="{00000000-0008-0000-0600-0000EE040000}"/>
            </a:ext>
          </a:extLst>
        </xdr:cNvPr>
        <xdr:cNvGrpSpPr/>
      </xdr:nvGrpSpPr>
      <xdr:grpSpPr>
        <a:xfrm>
          <a:off x="3057525" y="154200225"/>
          <a:ext cx="3724275" cy="485775"/>
          <a:chOff x="3483863" y="3537113"/>
          <a:chExt cx="3724275" cy="485775"/>
        </a:xfrm>
      </xdr:grpSpPr>
      <xdr:grpSp>
        <xdr:nvGrpSpPr>
          <xdr:cNvPr id="1263" name="Shape 984">
            <a:extLst>
              <a:ext uri="{FF2B5EF4-FFF2-40B4-BE49-F238E27FC236}">
                <a16:creationId xmlns:a16="http://schemas.microsoft.com/office/drawing/2014/main" id="{00000000-0008-0000-0600-0000EF040000}"/>
              </a:ext>
            </a:extLst>
          </xdr:cNvPr>
          <xdr:cNvGrpSpPr/>
        </xdr:nvGrpSpPr>
        <xdr:grpSpPr>
          <a:xfrm>
            <a:off x="3483863" y="3537113"/>
            <a:ext cx="3724275" cy="485775"/>
            <a:chOff x="3483863" y="3537113"/>
            <a:chExt cx="3724275" cy="485775"/>
          </a:xfrm>
        </xdr:grpSpPr>
        <xdr:sp macro="" textlink="">
          <xdr:nvSpPr>
            <xdr:cNvPr id="1264" name="Shape 4">
              <a:extLst>
                <a:ext uri="{FF2B5EF4-FFF2-40B4-BE49-F238E27FC236}">
                  <a16:creationId xmlns:a16="http://schemas.microsoft.com/office/drawing/2014/main" id="{00000000-0008-0000-0600-0000F0040000}"/>
                </a:ext>
              </a:extLst>
            </xdr:cNvPr>
            <xdr:cNvSpPr/>
          </xdr:nvSpPr>
          <xdr:spPr>
            <a:xfrm>
              <a:off x="3483863" y="3537113"/>
              <a:ext cx="3724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65" name="Shape 985">
              <a:extLst>
                <a:ext uri="{FF2B5EF4-FFF2-40B4-BE49-F238E27FC236}">
                  <a16:creationId xmlns:a16="http://schemas.microsoft.com/office/drawing/2014/main" id="{00000000-0008-0000-0600-0000F1040000}"/>
                </a:ext>
              </a:extLst>
            </xdr:cNvPr>
            <xdr:cNvGrpSpPr/>
          </xdr:nvGrpSpPr>
          <xdr:grpSpPr>
            <a:xfrm>
              <a:off x="3483863" y="3537113"/>
              <a:ext cx="3724275" cy="485775"/>
              <a:chOff x="3483863" y="3537113"/>
              <a:chExt cx="3724275" cy="485775"/>
            </a:xfrm>
          </xdr:grpSpPr>
          <xdr:sp macro="" textlink="">
            <xdr:nvSpPr>
              <xdr:cNvPr id="1266" name="Shape 986">
                <a:extLst>
                  <a:ext uri="{FF2B5EF4-FFF2-40B4-BE49-F238E27FC236}">
                    <a16:creationId xmlns:a16="http://schemas.microsoft.com/office/drawing/2014/main" id="{00000000-0008-0000-0600-0000F2040000}"/>
                  </a:ext>
                </a:extLst>
              </xdr:cNvPr>
              <xdr:cNvSpPr/>
            </xdr:nvSpPr>
            <xdr:spPr>
              <a:xfrm>
                <a:off x="3483863" y="3537113"/>
                <a:ext cx="3724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67" name="Shape 987">
                <a:extLst>
                  <a:ext uri="{FF2B5EF4-FFF2-40B4-BE49-F238E27FC236}">
                    <a16:creationId xmlns:a16="http://schemas.microsoft.com/office/drawing/2014/main" id="{00000000-0008-0000-0600-0000F3040000}"/>
                  </a:ext>
                </a:extLst>
              </xdr:cNvPr>
              <xdr:cNvGrpSpPr/>
            </xdr:nvGrpSpPr>
            <xdr:grpSpPr>
              <a:xfrm>
                <a:off x="3483863" y="3537113"/>
                <a:ext cx="3724275" cy="485775"/>
                <a:chOff x="17494139" y="25025075"/>
                <a:chExt cx="2296399" cy="493642"/>
              </a:xfrm>
            </xdr:grpSpPr>
            <xdr:sp macro="" textlink="">
              <xdr:nvSpPr>
                <xdr:cNvPr id="1268" name="Shape 988">
                  <a:extLst>
                    <a:ext uri="{FF2B5EF4-FFF2-40B4-BE49-F238E27FC236}">
                      <a16:creationId xmlns:a16="http://schemas.microsoft.com/office/drawing/2014/main" id="{00000000-0008-0000-0600-0000F4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69" name="Shape 989">
                  <a:extLst>
                    <a:ext uri="{FF2B5EF4-FFF2-40B4-BE49-F238E27FC236}">
                      <a16:creationId xmlns:a16="http://schemas.microsoft.com/office/drawing/2014/main" id="{00000000-0008-0000-0600-0000F5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SDCI=</a:t>
                  </a:r>
                  <a:endParaRPr sz="1100" b="0"/>
                </a:p>
              </xdr:txBody>
            </xdr:sp>
            <xdr:sp macro="" textlink="">
              <xdr:nvSpPr>
                <xdr:cNvPr id="1270" name="Shape 990">
                  <a:extLst>
                    <a:ext uri="{FF2B5EF4-FFF2-40B4-BE49-F238E27FC236}">
                      <a16:creationId xmlns:a16="http://schemas.microsoft.com/office/drawing/2014/main" id="{00000000-0008-0000-0600-0000F6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implementación de data center_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implementación de data center.  </a:t>
                  </a:r>
                  <a:endParaRPr sz="1400"/>
                </a:p>
              </xdr:txBody>
            </xdr:sp>
          </xdr:grpSp>
        </xdr:grpSp>
      </xdr:grpSp>
    </xdr:grpSp>
    <xdr:clientData fLocksWithSheet="0"/>
  </xdr:oneCellAnchor>
  <xdr:oneCellAnchor>
    <xdr:from>
      <xdr:col>1</xdr:col>
      <xdr:colOff>2352675</xdr:colOff>
      <xdr:row>171</xdr:row>
      <xdr:rowOff>295275</xdr:rowOff>
    </xdr:from>
    <xdr:ext cx="4514850" cy="485775"/>
    <xdr:grpSp>
      <xdr:nvGrpSpPr>
        <xdr:cNvPr id="1271" name="Shape 2">
          <a:extLst>
            <a:ext uri="{FF2B5EF4-FFF2-40B4-BE49-F238E27FC236}">
              <a16:creationId xmlns:a16="http://schemas.microsoft.com/office/drawing/2014/main" id="{00000000-0008-0000-0600-0000F7040000}"/>
            </a:ext>
          </a:extLst>
        </xdr:cNvPr>
        <xdr:cNvGrpSpPr/>
      </xdr:nvGrpSpPr>
      <xdr:grpSpPr>
        <a:xfrm>
          <a:off x="2667000" y="155238450"/>
          <a:ext cx="4514850" cy="485775"/>
          <a:chOff x="3088575" y="3537113"/>
          <a:chExt cx="4514850" cy="485775"/>
        </a:xfrm>
      </xdr:grpSpPr>
      <xdr:grpSp>
        <xdr:nvGrpSpPr>
          <xdr:cNvPr id="1272" name="Shape 991">
            <a:extLst>
              <a:ext uri="{FF2B5EF4-FFF2-40B4-BE49-F238E27FC236}">
                <a16:creationId xmlns:a16="http://schemas.microsoft.com/office/drawing/2014/main" id="{00000000-0008-0000-0600-0000F8040000}"/>
              </a:ext>
            </a:extLst>
          </xdr:cNvPr>
          <xdr:cNvGrpSpPr/>
        </xdr:nvGrpSpPr>
        <xdr:grpSpPr>
          <a:xfrm>
            <a:off x="3088575" y="3537113"/>
            <a:ext cx="4514850" cy="485775"/>
            <a:chOff x="3088575" y="3537113"/>
            <a:chExt cx="4514850" cy="485775"/>
          </a:xfrm>
        </xdr:grpSpPr>
        <xdr:sp macro="" textlink="">
          <xdr:nvSpPr>
            <xdr:cNvPr id="1273" name="Shape 4">
              <a:extLst>
                <a:ext uri="{FF2B5EF4-FFF2-40B4-BE49-F238E27FC236}">
                  <a16:creationId xmlns:a16="http://schemas.microsoft.com/office/drawing/2014/main" id="{00000000-0008-0000-0600-0000F904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74" name="Shape 992">
              <a:extLst>
                <a:ext uri="{FF2B5EF4-FFF2-40B4-BE49-F238E27FC236}">
                  <a16:creationId xmlns:a16="http://schemas.microsoft.com/office/drawing/2014/main" id="{00000000-0008-0000-0600-0000FA040000}"/>
                </a:ext>
              </a:extLst>
            </xdr:cNvPr>
            <xdr:cNvGrpSpPr/>
          </xdr:nvGrpSpPr>
          <xdr:grpSpPr>
            <a:xfrm>
              <a:off x="3088575" y="3537113"/>
              <a:ext cx="4514850" cy="485775"/>
              <a:chOff x="3088575" y="3537113"/>
              <a:chExt cx="4514850" cy="485775"/>
            </a:xfrm>
          </xdr:grpSpPr>
          <xdr:sp macro="" textlink="">
            <xdr:nvSpPr>
              <xdr:cNvPr id="1275" name="Shape 993">
                <a:extLst>
                  <a:ext uri="{FF2B5EF4-FFF2-40B4-BE49-F238E27FC236}">
                    <a16:creationId xmlns:a16="http://schemas.microsoft.com/office/drawing/2014/main" id="{00000000-0008-0000-0600-0000FB04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76" name="Shape 994">
                <a:extLst>
                  <a:ext uri="{FF2B5EF4-FFF2-40B4-BE49-F238E27FC236}">
                    <a16:creationId xmlns:a16="http://schemas.microsoft.com/office/drawing/2014/main" id="{00000000-0008-0000-0600-0000FC040000}"/>
                  </a:ext>
                </a:extLst>
              </xdr:cNvPr>
              <xdr:cNvGrpSpPr/>
            </xdr:nvGrpSpPr>
            <xdr:grpSpPr>
              <a:xfrm>
                <a:off x="3088575" y="3537113"/>
                <a:ext cx="4514850" cy="485775"/>
                <a:chOff x="17494139" y="25025075"/>
                <a:chExt cx="2296399" cy="493642"/>
              </a:xfrm>
            </xdr:grpSpPr>
            <xdr:sp macro="" textlink="">
              <xdr:nvSpPr>
                <xdr:cNvPr id="1277" name="Shape 995">
                  <a:extLst>
                    <a:ext uri="{FF2B5EF4-FFF2-40B4-BE49-F238E27FC236}">
                      <a16:creationId xmlns:a16="http://schemas.microsoft.com/office/drawing/2014/main" id="{00000000-0008-0000-0600-0000FD04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78" name="Shape 996">
                  <a:extLst>
                    <a:ext uri="{FF2B5EF4-FFF2-40B4-BE49-F238E27FC236}">
                      <a16:creationId xmlns:a16="http://schemas.microsoft.com/office/drawing/2014/main" id="{00000000-0008-0000-0600-0000FE04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SAEC=</a:t>
                  </a:r>
                  <a:endParaRPr sz="1100" b="0"/>
                </a:p>
              </xdr:txBody>
            </xdr:sp>
            <xdr:sp macro="" textlink="">
              <xdr:nvSpPr>
                <xdr:cNvPr id="1279" name="Shape 997">
                  <a:extLst>
                    <a:ext uri="{FF2B5EF4-FFF2-40B4-BE49-F238E27FC236}">
                      <a16:creationId xmlns:a16="http://schemas.microsoft.com/office/drawing/2014/main" id="{00000000-0008-0000-0600-0000FF04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contratación de almacenamiento externo_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contratación de almacenamiento externo  </a:t>
                  </a:r>
                  <a:endParaRPr sz="1400"/>
                </a:p>
              </xdr:txBody>
            </xdr:sp>
          </xdr:grpSp>
        </xdr:grpSp>
      </xdr:grpSp>
    </xdr:grpSp>
    <xdr:clientData fLocksWithSheet="0"/>
  </xdr:oneCellAnchor>
  <xdr:oneCellAnchor>
    <xdr:from>
      <xdr:col>1</xdr:col>
      <xdr:colOff>2352675</xdr:colOff>
      <xdr:row>172</xdr:row>
      <xdr:rowOff>257175</xdr:rowOff>
    </xdr:from>
    <xdr:ext cx="4514850" cy="485775"/>
    <xdr:grpSp>
      <xdr:nvGrpSpPr>
        <xdr:cNvPr id="1280" name="Shape 2">
          <a:extLst>
            <a:ext uri="{FF2B5EF4-FFF2-40B4-BE49-F238E27FC236}">
              <a16:creationId xmlns:a16="http://schemas.microsoft.com/office/drawing/2014/main" id="{00000000-0008-0000-0600-000000050000}"/>
            </a:ext>
          </a:extLst>
        </xdr:cNvPr>
        <xdr:cNvGrpSpPr/>
      </xdr:nvGrpSpPr>
      <xdr:grpSpPr>
        <a:xfrm>
          <a:off x="2667000" y="156124275"/>
          <a:ext cx="4514850" cy="485775"/>
          <a:chOff x="3088575" y="3537113"/>
          <a:chExt cx="4514850" cy="485775"/>
        </a:xfrm>
      </xdr:grpSpPr>
      <xdr:grpSp>
        <xdr:nvGrpSpPr>
          <xdr:cNvPr id="1281" name="Shape 998">
            <a:extLst>
              <a:ext uri="{FF2B5EF4-FFF2-40B4-BE49-F238E27FC236}">
                <a16:creationId xmlns:a16="http://schemas.microsoft.com/office/drawing/2014/main" id="{00000000-0008-0000-0600-000001050000}"/>
              </a:ext>
            </a:extLst>
          </xdr:cNvPr>
          <xdr:cNvGrpSpPr/>
        </xdr:nvGrpSpPr>
        <xdr:grpSpPr>
          <a:xfrm>
            <a:off x="3088575" y="3537113"/>
            <a:ext cx="4514850" cy="485775"/>
            <a:chOff x="3088575" y="3537113"/>
            <a:chExt cx="4514850" cy="485775"/>
          </a:xfrm>
        </xdr:grpSpPr>
        <xdr:sp macro="" textlink="">
          <xdr:nvSpPr>
            <xdr:cNvPr id="1282" name="Shape 4">
              <a:extLst>
                <a:ext uri="{FF2B5EF4-FFF2-40B4-BE49-F238E27FC236}">
                  <a16:creationId xmlns:a16="http://schemas.microsoft.com/office/drawing/2014/main" id="{00000000-0008-0000-0600-00000205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83" name="Shape 999">
              <a:extLst>
                <a:ext uri="{FF2B5EF4-FFF2-40B4-BE49-F238E27FC236}">
                  <a16:creationId xmlns:a16="http://schemas.microsoft.com/office/drawing/2014/main" id="{00000000-0008-0000-0600-000003050000}"/>
                </a:ext>
              </a:extLst>
            </xdr:cNvPr>
            <xdr:cNvGrpSpPr/>
          </xdr:nvGrpSpPr>
          <xdr:grpSpPr>
            <a:xfrm>
              <a:off x="3088575" y="3537113"/>
              <a:ext cx="4514850" cy="485775"/>
              <a:chOff x="3088575" y="3537113"/>
              <a:chExt cx="4514850" cy="485775"/>
            </a:xfrm>
          </xdr:grpSpPr>
          <xdr:sp macro="" textlink="">
            <xdr:nvSpPr>
              <xdr:cNvPr id="1284" name="Shape 1000">
                <a:extLst>
                  <a:ext uri="{FF2B5EF4-FFF2-40B4-BE49-F238E27FC236}">
                    <a16:creationId xmlns:a16="http://schemas.microsoft.com/office/drawing/2014/main" id="{00000000-0008-0000-0600-000004050000}"/>
                  </a:ext>
                </a:extLst>
              </xdr:cNvPr>
              <xdr:cNvSpPr/>
            </xdr:nvSpPr>
            <xdr:spPr>
              <a:xfrm>
                <a:off x="3088575" y="3537113"/>
                <a:ext cx="4514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85" name="Shape 1001">
                <a:extLst>
                  <a:ext uri="{FF2B5EF4-FFF2-40B4-BE49-F238E27FC236}">
                    <a16:creationId xmlns:a16="http://schemas.microsoft.com/office/drawing/2014/main" id="{00000000-0008-0000-0600-000005050000}"/>
                  </a:ext>
                </a:extLst>
              </xdr:cNvPr>
              <xdr:cNvGrpSpPr/>
            </xdr:nvGrpSpPr>
            <xdr:grpSpPr>
              <a:xfrm>
                <a:off x="3088575" y="3537113"/>
                <a:ext cx="4514850" cy="485775"/>
                <a:chOff x="17494139" y="25025075"/>
                <a:chExt cx="2296399" cy="493642"/>
              </a:xfrm>
            </xdr:grpSpPr>
            <xdr:sp macro="" textlink="">
              <xdr:nvSpPr>
                <xdr:cNvPr id="1286" name="Shape 1002">
                  <a:extLst>
                    <a:ext uri="{FF2B5EF4-FFF2-40B4-BE49-F238E27FC236}">
                      <a16:creationId xmlns:a16="http://schemas.microsoft.com/office/drawing/2014/main" id="{00000000-0008-0000-0600-000006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87" name="Shape 1003">
                  <a:extLst>
                    <a:ext uri="{FF2B5EF4-FFF2-40B4-BE49-F238E27FC236}">
                      <a16:creationId xmlns:a16="http://schemas.microsoft.com/office/drawing/2014/main" id="{00000000-0008-0000-0600-000007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SGWM=</a:t>
                  </a:r>
                  <a:endParaRPr sz="1100" b="0"/>
                </a:p>
              </xdr:txBody>
            </xdr:sp>
            <xdr:sp macro="" textlink="">
              <xdr:nvSpPr>
                <xdr:cNvPr id="1288" name="Shape 1004">
                  <a:extLst>
                    <a:ext uri="{FF2B5EF4-FFF2-40B4-BE49-F238E27FC236}">
                      <a16:creationId xmlns:a16="http://schemas.microsoft.com/office/drawing/2014/main" id="{00000000-0008-0000-0600-000008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contratación de almacenamiento externo_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contratación de almacenamiento externo  </a:t>
                  </a:r>
                  <a:endParaRPr sz="1400"/>
                </a:p>
              </xdr:txBody>
            </xdr:sp>
          </xdr:grpSp>
        </xdr:grpSp>
      </xdr:grpSp>
    </xdr:grpSp>
    <xdr:clientData fLocksWithSheet="0"/>
  </xdr:oneCellAnchor>
  <xdr:oneCellAnchor>
    <xdr:from>
      <xdr:col>1</xdr:col>
      <xdr:colOff>3028950</xdr:colOff>
      <xdr:row>173</xdr:row>
      <xdr:rowOff>238125</xdr:rowOff>
    </xdr:from>
    <xdr:ext cx="3143250" cy="485775"/>
    <xdr:grpSp>
      <xdr:nvGrpSpPr>
        <xdr:cNvPr id="1289" name="Shape 2">
          <a:extLst>
            <a:ext uri="{FF2B5EF4-FFF2-40B4-BE49-F238E27FC236}">
              <a16:creationId xmlns:a16="http://schemas.microsoft.com/office/drawing/2014/main" id="{00000000-0008-0000-0600-000009050000}"/>
            </a:ext>
          </a:extLst>
        </xdr:cNvPr>
        <xdr:cNvGrpSpPr/>
      </xdr:nvGrpSpPr>
      <xdr:grpSpPr>
        <a:xfrm>
          <a:off x="3343275" y="157029150"/>
          <a:ext cx="3143250" cy="485775"/>
          <a:chOff x="3774375" y="3537113"/>
          <a:chExt cx="3143250" cy="485775"/>
        </a:xfrm>
      </xdr:grpSpPr>
      <xdr:grpSp>
        <xdr:nvGrpSpPr>
          <xdr:cNvPr id="1290" name="Shape 1005">
            <a:extLst>
              <a:ext uri="{FF2B5EF4-FFF2-40B4-BE49-F238E27FC236}">
                <a16:creationId xmlns:a16="http://schemas.microsoft.com/office/drawing/2014/main" id="{00000000-0008-0000-0600-00000A050000}"/>
              </a:ext>
            </a:extLst>
          </xdr:cNvPr>
          <xdr:cNvGrpSpPr/>
        </xdr:nvGrpSpPr>
        <xdr:grpSpPr>
          <a:xfrm>
            <a:off x="3774375" y="3537113"/>
            <a:ext cx="3143250" cy="485775"/>
            <a:chOff x="3774375" y="3537113"/>
            <a:chExt cx="3143250" cy="485775"/>
          </a:xfrm>
        </xdr:grpSpPr>
        <xdr:sp macro="" textlink="">
          <xdr:nvSpPr>
            <xdr:cNvPr id="1291" name="Shape 4">
              <a:extLst>
                <a:ext uri="{FF2B5EF4-FFF2-40B4-BE49-F238E27FC236}">
                  <a16:creationId xmlns:a16="http://schemas.microsoft.com/office/drawing/2014/main" id="{00000000-0008-0000-0600-00000B050000}"/>
                </a:ext>
              </a:extLst>
            </xdr:cNvPr>
            <xdr:cNvSpPr/>
          </xdr:nvSpPr>
          <xdr:spPr>
            <a:xfrm>
              <a:off x="3774375" y="3537113"/>
              <a:ext cx="3143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92" name="Shape 1006">
              <a:extLst>
                <a:ext uri="{FF2B5EF4-FFF2-40B4-BE49-F238E27FC236}">
                  <a16:creationId xmlns:a16="http://schemas.microsoft.com/office/drawing/2014/main" id="{00000000-0008-0000-0600-00000C050000}"/>
                </a:ext>
              </a:extLst>
            </xdr:cNvPr>
            <xdr:cNvGrpSpPr/>
          </xdr:nvGrpSpPr>
          <xdr:grpSpPr>
            <a:xfrm>
              <a:off x="3774375" y="3537113"/>
              <a:ext cx="3143250" cy="485775"/>
              <a:chOff x="3774375" y="3537113"/>
              <a:chExt cx="3143250" cy="485775"/>
            </a:xfrm>
          </xdr:grpSpPr>
          <xdr:sp macro="" textlink="">
            <xdr:nvSpPr>
              <xdr:cNvPr id="1293" name="Shape 1007">
                <a:extLst>
                  <a:ext uri="{FF2B5EF4-FFF2-40B4-BE49-F238E27FC236}">
                    <a16:creationId xmlns:a16="http://schemas.microsoft.com/office/drawing/2014/main" id="{00000000-0008-0000-0600-00000D050000}"/>
                  </a:ext>
                </a:extLst>
              </xdr:cNvPr>
              <xdr:cNvSpPr/>
            </xdr:nvSpPr>
            <xdr:spPr>
              <a:xfrm>
                <a:off x="3774375" y="3537113"/>
                <a:ext cx="3143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294" name="Shape 1008">
                <a:extLst>
                  <a:ext uri="{FF2B5EF4-FFF2-40B4-BE49-F238E27FC236}">
                    <a16:creationId xmlns:a16="http://schemas.microsoft.com/office/drawing/2014/main" id="{00000000-0008-0000-0600-00000E050000}"/>
                  </a:ext>
                </a:extLst>
              </xdr:cNvPr>
              <xdr:cNvGrpSpPr/>
            </xdr:nvGrpSpPr>
            <xdr:grpSpPr>
              <a:xfrm>
                <a:off x="3774375" y="3537113"/>
                <a:ext cx="3143250" cy="485775"/>
                <a:chOff x="17494139" y="25025075"/>
                <a:chExt cx="2296399" cy="493642"/>
              </a:xfrm>
            </xdr:grpSpPr>
            <xdr:sp macro="" textlink="">
              <xdr:nvSpPr>
                <xdr:cNvPr id="1295" name="Shape 1009">
                  <a:extLst>
                    <a:ext uri="{FF2B5EF4-FFF2-40B4-BE49-F238E27FC236}">
                      <a16:creationId xmlns:a16="http://schemas.microsoft.com/office/drawing/2014/main" id="{00000000-0008-0000-0600-00000F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296" name="Shape 1010">
                  <a:extLst>
                    <a:ext uri="{FF2B5EF4-FFF2-40B4-BE49-F238E27FC236}">
                      <a16:creationId xmlns:a16="http://schemas.microsoft.com/office/drawing/2014/main" id="{00000000-0008-0000-0600-000010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PWM=</a:t>
                  </a:r>
                  <a:endParaRPr sz="1100" b="0"/>
                </a:p>
              </xdr:txBody>
            </xdr:sp>
            <xdr:sp macro="" textlink="">
              <xdr:nvSpPr>
                <xdr:cNvPr id="1297" name="Shape 1011">
                  <a:extLst>
                    <a:ext uri="{FF2B5EF4-FFF2-40B4-BE49-F238E27FC236}">
                      <a16:creationId xmlns:a16="http://schemas.microsoft.com/office/drawing/2014/main" id="{00000000-0008-0000-0600-000011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migración pagina web_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migración pagina web</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2628900</xdr:colOff>
      <xdr:row>174</xdr:row>
      <xdr:rowOff>228600</xdr:rowOff>
    </xdr:from>
    <xdr:ext cx="3952875" cy="485775"/>
    <xdr:grpSp>
      <xdr:nvGrpSpPr>
        <xdr:cNvPr id="1298" name="Shape 2">
          <a:extLst>
            <a:ext uri="{FF2B5EF4-FFF2-40B4-BE49-F238E27FC236}">
              <a16:creationId xmlns:a16="http://schemas.microsoft.com/office/drawing/2014/main" id="{00000000-0008-0000-0600-000012050000}"/>
            </a:ext>
          </a:extLst>
        </xdr:cNvPr>
        <xdr:cNvGrpSpPr/>
      </xdr:nvGrpSpPr>
      <xdr:grpSpPr>
        <a:xfrm>
          <a:off x="2943225" y="157943550"/>
          <a:ext cx="3952875" cy="485775"/>
          <a:chOff x="3369563" y="3537113"/>
          <a:chExt cx="3952875" cy="485775"/>
        </a:xfrm>
      </xdr:grpSpPr>
      <xdr:grpSp>
        <xdr:nvGrpSpPr>
          <xdr:cNvPr id="1299" name="Shape 1012">
            <a:extLst>
              <a:ext uri="{FF2B5EF4-FFF2-40B4-BE49-F238E27FC236}">
                <a16:creationId xmlns:a16="http://schemas.microsoft.com/office/drawing/2014/main" id="{00000000-0008-0000-0600-000013050000}"/>
              </a:ext>
            </a:extLst>
          </xdr:cNvPr>
          <xdr:cNvGrpSpPr/>
        </xdr:nvGrpSpPr>
        <xdr:grpSpPr>
          <a:xfrm>
            <a:off x="3369563" y="3537113"/>
            <a:ext cx="3952875" cy="485775"/>
            <a:chOff x="3369563" y="3537113"/>
            <a:chExt cx="3952875" cy="485775"/>
          </a:xfrm>
        </xdr:grpSpPr>
        <xdr:sp macro="" textlink="">
          <xdr:nvSpPr>
            <xdr:cNvPr id="1300" name="Shape 4">
              <a:extLst>
                <a:ext uri="{FF2B5EF4-FFF2-40B4-BE49-F238E27FC236}">
                  <a16:creationId xmlns:a16="http://schemas.microsoft.com/office/drawing/2014/main" id="{00000000-0008-0000-0600-000014050000}"/>
                </a:ext>
              </a:extLst>
            </xdr:cNvPr>
            <xdr:cNvSpPr/>
          </xdr:nvSpPr>
          <xdr:spPr>
            <a:xfrm>
              <a:off x="3369563" y="3537113"/>
              <a:ext cx="3952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01" name="Shape 1013">
              <a:extLst>
                <a:ext uri="{FF2B5EF4-FFF2-40B4-BE49-F238E27FC236}">
                  <a16:creationId xmlns:a16="http://schemas.microsoft.com/office/drawing/2014/main" id="{00000000-0008-0000-0600-000015050000}"/>
                </a:ext>
              </a:extLst>
            </xdr:cNvPr>
            <xdr:cNvGrpSpPr/>
          </xdr:nvGrpSpPr>
          <xdr:grpSpPr>
            <a:xfrm>
              <a:off x="3369563" y="3537113"/>
              <a:ext cx="3952875" cy="485775"/>
              <a:chOff x="3369563" y="3537113"/>
              <a:chExt cx="3952875" cy="485775"/>
            </a:xfrm>
          </xdr:grpSpPr>
          <xdr:sp macro="" textlink="">
            <xdr:nvSpPr>
              <xdr:cNvPr id="1302" name="Shape 1014">
                <a:extLst>
                  <a:ext uri="{FF2B5EF4-FFF2-40B4-BE49-F238E27FC236}">
                    <a16:creationId xmlns:a16="http://schemas.microsoft.com/office/drawing/2014/main" id="{00000000-0008-0000-0600-000016050000}"/>
                  </a:ext>
                </a:extLst>
              </xdr:cNvPr>
              <xdr:cNvSpPr/>
            </xdr:nvSpPr>
            <xdr:spPr>
              <a:xfrm>
                <a:off x="3369563" y="3537113"/>
                <a:ext cx="3952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03" name="Shape 1015">
                <a:extLst>
                  <a:ext uri="{FF2B5EF4-FFF2-40B4-BE49-F238E27FC236}">
                    <a16:creationId xmlns:a16="http://schemas.microsoft.com/office/drawing/2014/main" id="{00000000-0008-0000-0600-000017050000}"/>
                  </a:ext>
                </a:extLst>
              </xdr:cNvPr>
              <xdr:cNvGrpSpPr/>
            </xdr:nvGrpSpPr>
            <xdr:grpSpPr>
              <a:xfrm>
                <a:off x="3369563" y="3537113"/>
                <a:ext cx="3952875" cy="485775"/>
                <a:chOff x="17494139" y="25025075"/>
                <a:chExt cx="2296399" cy="493642"/>
              </a:xfrm>
            </xdr:grpSpPr>
            <xdr:sp macro="" textlink="">
              <xdr:nvSpPr>
                <xdr:cNvPr id="1304" name="Shape 1016">
                  <a:extLst>
                    <a:ext uri="{FF2B5EF4-FFF2-40B4-BE49-F238E27FC236}">
                      <a16:creationId xmlns:a16="http://schemas.microsoft.com/office/drawing/2014/main" id="{00000000-0008-0000-0600-000018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05" name="Shape 1017">
                  <a:extLst>
                    <a:ext uri="{FF2B5EF4-FFF2-40B4-BE49-F238E27FC236}">
                      <a16:creationId xmlns:a16="http://schemas.microsoft.com/office/drawing/2014/main" id="{00000000-0008-0000-0600-000019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CPWR=</a:t>
                  </a:r>
                  <a:endParaRPr sz="1100" b="0"/>
                </a:p>
              </xdr:txBody>
            </xdr:sp>
            <xdr:sp macro="" textlink="">
              <xdr:nvSpPr>
                <xdr:cNvPr id="1306" name="Shape 1018">
                  <a:extLst>
                    <a:ext uri="{FF2B5EF4-FFF2-40B4-BE49-F238E27FC236}">
                      <a16:creationId xmlns:a16="http://schemas.microsoft.com/office/drawing/2014/main" id="{00000000-0008-0000-0600-00001A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avance de realización de cambios a pagina web_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realización de cambios a pagina web</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2628900</xdr:colOff>
      <xdr:row>175</xdr:row>
      <xdr:rowOff>238125</xdr:rowOff>
    </xdr:from>
    <xdr:ext cx="3952875" cy="485775"/>
    <xdr:grpSp>
      <xdr:nvGrpSpPr>
        <xdr:cNvPr id="1307" name="Shape 2">
          <a:extLst>
            <a:ext uri="{FF2B5EF4-FFF2-40B4-BE49-F238E27FC236}">
              <a16:creationId xmlns:a16="http://schemas.microsoft.com/office/drawing/2014/main" id="{00000000-0008-0000-0600-00001B050000}"/>
            </a:ext>
          </a:extLst>
        </xdr:cNvPr>
        <xdr:cNvGrpSpPr/>
      </xdr:nvGrpSpPr>
      <xdr:grpSpPr>
        <a:xfrm>
          <a:off x="2943225" y="158877000"/>
          <a:ext cx="3952875" cy="485775"/>
          <a:chOff x="3369563" y="3537113"/>
          <a:chExt cx="3952875" cy="485775"/>
        </a:xfrm>
      </xdr:grpSpPr>
      <xdr:grpSp>
        <xdr:nvGrpSpPr>
          <xdr:cNvPr id="1308" name="Shape 1019">
            <a:extLst>
              <a:ext uri="{FF2B5EF4-FFF2-40B4-BE49-F238E27FC236}">
                <a16:creationId xmlns:a16="http://schemas.microsoft.com/office/drawing/2014/main" id="{00000000-0008-0000-0600-00001C050000}"/>
              </a:ext>
            </a:extLst>
          </xdr:cNvPr>
          <xdr:cNvGrpSpPr/>
        </xdr:nvGrpSpPr>
        <xdr:grpSpPr>
          <a:xfrm>
            <a:off x="3369563" y="3537113"/>
            <a:ext cx="3952875" cy="485775"/>
            <a:chOff x="3369563" y="3537113"/>
            <a:chExt cx="3952875" cy="485775"/>
          </a:xfrm>
        </xdr:grpSpPr>
        <xdr:sp macro="" textlink="">
          <xdr:nvSpPr>
            <xdr:cNvPr id="1309" name="Shape 4">
              <a:extLst>
                <a:ext uri="{FF2B5EF4-FFF2-40B4-BE49-F238E27FC236}">
                  <a16:creationId xmlns:a16="http://schemas.microsoft.com/office/drawing/2014/main" id="{00000000-0008-0000-0600-00001D050000}"/>
                </a:ext>
              </a:extLst>
            </xdr:cNvPr>
            <xdr:cNvSpPr/>
          </xdr:nvSpPr>
          <xdr:spPr>
            <a:xfrm>
              <a:off x="3369563" y="3537113"/>
              <a:ext cx="3952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10" name="Shape 1020">
              <a:extLst>
                <a:ext uri="{FF2B5EF4-FFF2-40B4-BE49-F238E27FC236}">
                  <a16:creationId xmlns:a16="http://schemas.microsoft.com/office/drawing/2014/main" id="{00000000-0008-0000-0600-00001E050000}"/>
                </a:ext>
              </a:extLst>
            </xdr:cNvPr>
            <xdr:cNvGrpSpPr/>
          </xdr:nvGrpSpPr>
          <xdr:grpSpPr>
            <a:xfrm>
              <a:off x="3369563" y="3537113"/>
              <a:ext cx="3952875" cy="485775"/>
              <a:chOff x="3369563" y="3537113"/>
              <a:chExt cx="3952875" cy="485775"/>
            </a:xfrm>
          </xdr:grpSpPr>
          <xdr:sp macro="" textlink="">
            <xdr:nvSpPr>
              <xdr:cNvPr id="1311" name="Shape 1021">
                <a:extLst>
                  <a:ext uri="{FF2B5EF4-FFF2-40B4-BE49-F238E27FC236}">
                    <a16:creationId xmlns:a16="http://schemas.microsoft.com/office/drawing/2014/main" id="{00000000-0008-0000-0600-00001F050000}"/>
                  </a:ext>
                </a:extLst>
              </xdr:cNvPr>
              <xdr:cNvSpPr/>
            </xdr:nvSpPr>
            <xdr:spPr>
              <a:xfrm>
                <a:off x="3369563" y="3537113"/>
                <a:ext cx="39528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12" name="Shape 1022">
                <a:extLst>
                  <a:ext uri="{FF2B5EF4-FFF2-40B4-BE49-F238E27FC236}">
                    <a16:creationId xmlns:a16="http://schemas.microsoft.com/office/drawing/2014/main" id="{00000000-0008-0000-0600-000020050000}"/>
                  </a:ext>
                </a:extLst>
              </xdr:cNvPr>
              <xdr:cNvGrpSpPr/>
            </xdr:nvGrpSpPr>
            <xdr:grpSpPr>
              <a:xfrm>
                <a:off x="3369563" y="3537113"/>
                <a:ext cx="3952875" cy="485775"/>
                <a:chOff x="17494139" y="25025075"/>
                <a:chExt cx="2296399" cy="493642"/>
              </a:xfrm>
            </xdr:grpSpPr>
            <xdr:sp macro="" textlink="">
              <xdr:nvSpPr>
                <xdr:cNvPr id="1313" name="Shape 1023">
                  <a:extLst>
                    <a:ext uri="{FF2B5EF4-FFF2-40B4-BE49-F238E27FC236}">
                      <a16:creationId xmlns:a16="http://schemas.microsoft.com/office/drawing/2014/main" id="{00000000-0008-0000-0600-000021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14" name="Shape 1024">
                  <a:extLst>
                    <a:ext uri="{FF2B5EF4-FFF2-40B4-BE49-F238E27FC236}">
                      <a16:creationId xmlns:a16="http://schemas.microsoft.com/office/drawing/2014/main" id="{00000000-0008-0000-0600-000022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PTOC95=</a:t>
                  </a:r>
                  <a:endParaRPr sz="1100" b="0"/>
                </a:p>
              </xdr:txBody>
            </xdr:sp>
            <xdr:sp macro="" textlink="">
              <xdr:nvSpPr>
                <xdr:cNvPr id="1315" name="Shape 1025">
                  <a:extLst>
                    <a:ext uri="{FF2B5EF4-FFF2-40B4-BE49-F238E27FC236}">
                      <a16:creationId xmlns:a16="http://schemas.microsoft.com/office/drawing/2014/main" id="{00000000-0008-0000-0600-000023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_____ % de presupuesto comprometido _____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presupuesto comprometido (95%)</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3190875</xdr:colOff>
      <xdr:row>176</xdr:row>
      <xdr:rowOff>219075</xdr:rowOff>
    </xdr:from>
    <xdr:ext cx="2828925" cy="485775"/>
    <xdr:grpSp>
      <xdr:nvGrpSpPr>
        <xdr:cNvPr id="1316" name="Shape 2">
          <a:extLst>
            <a:ext uri="{FF2B5EF4-FFF2-40B4-BE49-F238E27FC236}">
              <a16:creationId xmlns:a16="http://schemas.microsoft.com/office/drawing/2014/main" id="{00000000-0008-0000-0600-000024050000}"/>
            </a:ext>
          </a:extLst>
        </xdr:cNvPr>
        <xdr:cNvGrpSpPr/>
      </xdr:nvGrpSpPr>
      <xdr:grpSpPr>
        <a:xfrm>
          <a:off x="3505200" y="159781875"/>
          <a:ext cx="2828925" cy="485775"/>
          <a:chOff x="3931538" y="3537113"/>
          <a:chExt cx="2828925" cy="485775"/>
        </a:xfrm>
      </xdr:grpSpPr>
      <xdr:grpSp>
        <xdr:nvGrpSpPr>
          <xdr:cNvPr id="1317" name="Shape 1026">
            <a:extLst>
              <a:ext uri="{FF2B5EF4-FFF2-40B4-BE49-F238E27FC236}">
                <a16:creationId xmlns:a16="http://schemas.microsoft.com/office/drawing/2014/main" id="{00000000-0008-0000-0600-000025050000}"/>
              </a:ext>
            </a:extLst>
          </xdr:cNvPr>
          <xdr:cNvGrpSpPr/>
        </xdr:nvGrpSpPr>
        <xdr:grpSpPr>
          <a:xfrm>
            <a:off x="3931538" y="3537113"/>
            <a:ext cx="2828925" cy="485775"/>
            <a:chOff x="3931538" y="3537113"/>
            <a:chExt cx="2828925" cy="485775"/>
          </a:xfrm>
        </xdr:grpSpPr>
        <xdr:sp macro="" textlink="">
          <xdr:nvSpPr>
            <xdr:cNvPr id="1318" name="Shape 4">
              <a:extLst>
                <a:ext uri="{FF2B5EF4-FFF2-40B4-BE49-F238E27FC236}">
                  <a16:creationId xmlns:a16="http://schemas.microsoft.com/office/drawing/2014/main" id="{00000000-0008-0000-0600-000026050000}"/>
                </a:ext>
              </a:extLst>
            </xdr:cNvPr>
            <xdr:cNvSpPr/>
          </xdr:nvSpPr>
          <xdr:spPr>
            <a:xfrm>
              <a:off x="3931538" y="3537113"/>
              <a:ext cx="2828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19" name="Shape 1027">
              <a:extLst>
                <a:ext uri="{FF2B5EF4-FFF2-40B4-BE49-F238E27FC236}">
                  <a16:creationId xmlns:a16="http://schemas.microsoft.com/office/drawing/2014/main" id="{00000000-0008-0000-0600-000027050000}"/>
                </a:ext>
              </a:extLst>
            </xdr:cNvPr>
            <xdr:cNvGrpSpPr/>
          </xdr:nvGrpSpPr>
          <xdr:grpSpPr>
            <a:xfrm>
              <a:off x="3931538" y="3537113"/>
              <a:ext cx="2828925" cy="485775"/>
              <a:chOff x="3931538" y="3537113"/>
              <a:chExt cx="2828925" cy="485775"/>
            </a:xfrm>
          </xdr:grpSpPr>
          <xdr:sp macro="" textlink="">
            <xdr:nvSpPr>
              <xdr:cNvPr id="1320" name="Shape 1028">
                <a:extLst>
                  <a:ext uri="{FF2B5EF4-FFF2-40B4-BE49-F238E27FC236}">
                    <a16:creationId xmlns:a16="http://schemas.microsoft.com/office/drawing/2014/main" id="{00000000-0008-0000-0600-000028050000}"/>
                  </a:ext>
                </a:extLst>
              </xdr:cNvPr>
              <xdr:cNvSpPr/>
            </xdr:nvSpPr>
            <xdr:spPr>
              <a:xfrm>
                <a:off x="3931538" y="3537113"/>
                <a:ext cx="282892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21" name="Shape 1029">
                <a:extLst>
                  <a:ext uri="{FF2B5EF4-FFF2-40B4-BE49-F238E27FC236}">
                    <a16:creationId xmlns:a16="http://schemas.microsoft.com/office/drawing/2014/main" id="{00000000-0008-0000-0600-000029050000}"/>
                  </a:ext>
                </a:extLst>
              </xdr:cNvPr>
              <xdr:cNvGrpSpPr/>
            </xdr:nvGrpSpPr>
            <xdr:grpSpPr>
              <a:xfrm>
                <a:off x="3931538" y="3537113"/>
                <a:ext cx="2828925" cy="485775"/>
                <a:chOff x="17494139" y="25025075"/>
                <a:chExt cx="2296399" cy="493642"/>
              </a:xfrm>
            </xdr:grpSpPr>
            <xdr:sp macro="" textlink="">
              <xdr:nvSpPr>
                <xdr:cNvPr id="1322" name="Shape 1030">
                  <a:extLst>
                    <a:ext uri="{FF2B5EF4-FFF2-40B4-BE49-F238E27FC236}">
                      <a16:creationId xmlns:a16="http://schemas.microsoft.com/office/drawing/2014/main" id="{00000000-0008-0000-0600-00002A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23" name="Shape 1031">
                  <a:extLst>
                    <a:ext uri="{FF2B5EF4-FFF2-40B4-BE49-F238E27FC236}">
                      <a16:creationId xmlns:a16="http://schemas.microsoft.com/office/drawing/2014/main" id="{00000000-0008-0000-0600-00002B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PACE70=</a:t>
                  </a:r>
                  <a:endParaRPr sz="1100" b="0"/>
                </a:p>
              </xdr:txBody>
            </xdr:sp>
            <xdr:sp macro="" textlink="">
              <xdr:nvSpPr>
                <xdr:cNvPr id="1324" name="Shape 1032">
                  <a:extLst>
                    <a:ext uri="{FF2B5EF4-FFF2-40B4-BE49-F238E27FC236}">
                      <a16:creationId xmlns:a16="http://schemas.microsoft.com/office/drawing/2014/main" id="{00000000-0008-0000-0600-00002C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 de PAC ejecutado____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PAC ejecurado (70%)</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2076450</xdr:colOff>
      <xdr:row>177</xdr:row>
      <xdr:rowOff>219075</xdr:rowOff>
    </xdr:from>
    <xdr:ext cx="5048250" cy="485775"/>
    <xdr:grpSp>
      <xdr:nvGrpSpPr>
        <xdr:cNvPr id="1325" name="Shape 2">
          <a:extLst>
            <a:ext uri="{FF2B5EF4-FFF2-40B4-BE49-F238E27FC236}">
              <a16:creationId xmlns:a16="http://schemas.microsoft.com/office/drawing/2014/main" id="{00000000-0008-0000-0600-00002D050000}"/>
            </a:ext>
          </a:extLst>
        </xdr:cNvPr>
        <xdr:cNvGrpSpPr/>
      </xdr:nvGrpSpPr>
      <xdr:grpSpPr>
        <a:xfrm>
          <a:off x="2390775" y="160705800"/>
          <a:ext cx="5048250" cy="485775"/>
          <a:chOff x="2821875" y="3537113"/>
          <a:chExt cx="5048250" cy="485775"/>
        </a:xfrm>
      </xdr:grpSpPr>
      <xdr:grpSp>
        <xdr:nvGrpSpPr>
          <xdr:cNvPr id="1326" name="Shape 1033">
            <a:extLst>
              <a:ext uri="{FF2B5EF4-FFF2-40B4-BE49-F238E27FC236}">
                <a16:creationId xmlns:a16="http://schemas.microsoft.com/office/drawing/2014/main" id="{00000000-0008-0000-0600-00002E050000}"/>
              </a:ext>
            </a:extLst>
          </xdr:cNvPr>
          <xdr:cNvGrpSpPr/>
        </xdr:nvGrpSpPr>
        <xdr:grpSpPr>
          <a:xfrm>
            <a:off x="2821875" y="3537113"/>
            <a:ext cx="5048250" cy="485775"/>
            <a:chOff x="2821875" y="3537113"/>
            <a:chExt cx="5048250" cy="485775"/>
          </a:xfrm>
        </xdr:grpSpPr>
        <xdr:sp macro="" textlink="">
          <xdr:nvSpPr>
            <xdr:cNvPr id="1327" name="Shape 4">
              <a:extLst>
                <a:ext uri="{FF2B5EF4-FFF2-40B4-BE49-F238E27FC236}">
                  <a16:creationId xmlns:a16="http://schemas.microsoft.com/office/drawing/2014/main" id="{00000000-0008-0000-0600-00002F050000}"/>
                </a:ext>
              </a:extLst>
            </xdr:cNvPr>
            <xdr:cNvSpPr/>
          </xdr:nvSpPr>
          <xdr:spPr>
            <a:xfrm>
              <a:off x="2821875" y="3537113"/>
              <a:ext cx="5048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28" name="Shape 1034">
              <a:extLst>
                <a:ext uri="{FF2B5EF4-FFF2-40B4-BE49-F238E27FC236}">
                  <a16:creationId xmlns:a16="http://schemas.microsoft.com/office/drawing/2014/main" id="{00000000-0008-0000-0600-000030050000}"/>
                </a:ext>
              </a:extLst>
            </xdr:cNvPr>
            <xdr:cNvGrpSpPr/>
          </xdr:nvGrpSpPr>
          <xdr:grpSpPr>
            <a:xfrm>
              <a:off x="2821875" y="3537113"/>
              <a:ext cx="5048250" cy="485775"/>
              <a:chOff x="2821875" y="3537113"/>
              <a:chExt cx="5048250" cy="485775"/>
            </a:xfrm>
          </xdr:grpSpPr>
          <xdr:sp macro="" textlink="">
            <xdr:nvSpPr>
              <xdr:cNvPr id="1329" name="Shape 1035">
                <a:extLst>
                  <a:ext uri="{FF2B5EF4-FFF2-40B4-BE49-F238E27FC236}">
                    <a16:creationId xmlns:a16="http://schemas.microsoft.com/office/drawing/2014/main" id="{00000000-0008-0000-0600-000031050000}"/>
                  </a:ext>
                </a:extLst>
              </xdr:cNvPr>
              <xdr:cNvSpPr/>
            </xdr:nvSpPr>
            <xdr:spPr>
              <a:xfrm>
                <a:off x="2821875" y="3537113"/>
                <a:ext cx="5048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30" name="Shape 1036">
                <a:extLst>
                  <a:ext uri="{FF2B5EF4-FFF2-40B4-BE49-F238E27FC236}">
                    <a16:creationId xmlns:a16="http://schemas.microsoft.com/office/drawing/2014/main" id="{00000000-0008-0000-0600-000032050000}"/>
                  </a:ext>
                </a:extLst>
              </xdr:cNvPr>
              <xdr:cNvGrpSpPr/>
            </xdr:nvGrpSpPr>
            <xdr:grpSpPr>
              <a:xfrm>
                <a:off x="2821875" y="3537113"/>
                <a:ext cx="5048250" cy="485775"/>
                <a:chOff x="17494139" y="25025075"/>
                <a:chExt cx="2296399" cy="493642"/>
              </a:xfrm>
            </xdr:grpSpPr>
            <xdr:sp macro="" textlink="">
              <xdr:nvSpPr>
                <xdr:cNvPr id="1331" name="Shape 1037">
                  <a:extLst>
                    <a:ext uri="{FF2B5EF4-FFF2-40B4-BE49-F238E27FC236}">
                      <a16:creationId xmlns:a16="http://schemas.microsoft.com/office/drawing/2014/main" id="{00000000-0008-0000-0600-000033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32" name="Shape 1038">
                  <a:extLst>
                    <a:ext uri="{FF2B5EF4-FFF2-40B4-BE49-F238E27FC236}">
                      <a16:creationId xmlns:a16="http://schemas.microsoft.com/office/drawing/2014/main" id="{00000000-0008-0000-0600-000034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PMNC=</a:t>
                  </a:r>
                  <a:endParaRPr sz="1100" b="0"/>
                </a:p>
              </xdr:txBody>
            </xdr:sp>
            <xdr:sp macro="" textlink="">
              <xdr:nvSpPr>
                <xdr:cNvPr id="1333" name="Shape 1039">
                  <a:extLst>
                    <a:ext uri="{FF2B5EF4-FFF2-40B4-BE49-F238E27FC236}">
                      <a16:creationId xmlns:a16="http://schemas.microsoft.com/office/drawing/2014/main" id="{00000000-0008-0000-0600-000035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 de implementación de Nuevo Marco Normativo Contable____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implementación de Nuevo Marco Normativo Contable</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2362200</xdr:colOff>
      <xdr:row>178</xdr:row>
      <xdr:rowOff>285750</xdr:rowOff>
    </xdr:from>
    <xdr:ext cx="4486275" cy="485775"/>
    <xdr:grpSp>
      <xdr:nvGrpSpPr>
        <xdr:cNvPr id="1334" name="Shape 2">
          <a:extLst>
            <a:ext uri="{FF2B5EF4-FFF2-40B4-BE49-F238E27FC236}">
              <a16:creationId xmlns:a16="http://schemas.microsoft.com/office/drawing/2014/main" id="{00000000-0008-0000-0600-000036050000}"/>
            </a:ext>
          </a:extLst>
        </xdr:cNvPr>
        <xdr:cNvGrpSpPr/>
      </xdr:nvGrpSpPr>
      <xdr:grpSpPr>
        <a:xfrm>
          <a:off x="2676525" y="161696400"/>
          <a:ext cx="4486275" cy="485775"/>
          <a:chOff x="3102863" y="3537113"/>
          <a:chExt cx="4486275" cy="485775"/>
        </a:xfrm>
      </xdr:grpSpPr>
      <xdr:grpSp>
        <xdr:nvGrpSpPr>
          <xdr:cNvPr id="1335" name="Shape 1040">
            <a:extLst>
              <a:ext uri="{FF2B5EF4-FFF2-40B4-BE49-F238E27FC236}">
                <a16:creationId xmlns:a16="http://schemas.microsoft.com/office/drawing/2014/main" id="{00000000-0008-0000-0600-000037050000}"/>
              </a:ext>
            </a:extLst>
          </xdr:cNvPr>
          <xdr:cNvGrpSpPr/>
        </xdr:nvGrpSpPr>
        <xdr:grpSpPr>
          <a:xfrm>
            <a:off x="3102863" y="3537113"/>
            <a:ext cx="4486275" cy="485775"/>
            <a:chOff x="3102863" y="3537113"/>
            <a:chExt cx="4486275" cy="485775"/>
          </a:xfrm>
        </xdr:grpSpPr>
        <xdr:sp macro="" textlink="">
          <xdr:nvSpPr>
            <xdr:cNvPr id="1336" name="Shape 4">
              <a:extLst>
                <a:ext uri="{FF2B5EF4-FFF2-40B4-BE49-F238E27FC236}">
                  <a16:creationId xmlns:a16="http://schemas.microsoft.com/office/drawing/2014/main" id="{00000000-0008-0000-0600-000038050000}"/>
                </a:ext>
              </a:extLst>
            </xdr:cNvPr>
            <xdr:cNvSpPr/>
          </xdr:nvSpPr>
          <xdr:spPr>
            <a:xfrm>
              <a:off x="3102863" y="3537113"/>
              <a:ext cx="4486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37" name="Shape 1041">
              <a:extLst>
                <a:ext uri="{FF2B5EF4-FFF2-40B4-BE49-F238E27FC236}">
                  <a16:creationId xmlns:a16="http://schemas.microsoft.com/office/drawing/2014/main" id="{00000000-0008-0000-0600-000039050000}"/>
                </a:ext>
              </a:extLst>
            </xdr:cNvPr>
            <xdr:cNvGrpSpPr/>
          </xdr:nvGrpSpPr>
          <xdr:grpSpPr>
            <a:xfrm>
              <a:off x="3102863" y="3537113"/>
              <a:ext cx="4486275" cy="485775"/>
              <a:chOff x="3102863" y="3537113"/>
              <a:chExt cx="4486275" cy="485775"/>
            </a:xfrm>
          </xdr:grpSpPr>
          <xdr:sp macro="" textlink="">
            <xdr:nvSpPr>
              <xdr:cNvPr id="1338" name="Shape 1042">
                <a:extLst>
                  <a:ext uri="{FF2B5EF4-FFF2-40B4-BE49-F238E27FC236}">
                    <a16:creationId xmlns:a16="http://schemas.microsoft.com/office/drawing/2014/main" id="{00000000-0008-0000-0600-00003A050000}"/>
                  </a:ext>
                </a:extLst>
              </xdr:cNvPr>
              <xdr:cNvSpPr/>
            </xdr:nvSpPr>
            <xdr:spPr>
              <a:xfrm>
                <a:off x="3102863" y="3537113"/>
                <a:ext cx="44862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39" name="Shape 1043">
                <a:extLst>
                  <a:ext uri="{FF2B5EF4-FFF2-40B4-BE49-F238E27FC236}">
                    <a16:creationId xmlns:a16="http://schemas.microsoft.com/office/drawing/2014/main" id="{00000000-0008-0000-0600-00003B050000}"/>
                  </a:ext>
                </a:extLst>
              </xdr:cNvPr>
              <xdr:cNvGrpSpPr/>
            </xdr:nvGrpSpPr>
            <xdr:grpSpPr>
              <a:xfrm>
                <a:off x="3102863" y="3537113"/>
                <a:ext cx="4486275" cy="485775"/>
                <a:chOff x="17494139" y="25025075"/>
                <a:chExt cx="2296399" cy="493642"/>
              </a:xfrm>
            </xdr:grpSpPr>
            <xdr:sp macro="" textlink="">
              <xdr:nvSpPr>
                <xdr:cNvPr id="1340" name="Shape 1044">
                  <a:extLst>
                    <a:ext uri="{FF2B5EF4-FFF2-40B4-BE49-F238E27FC236}">
                      <a16:creationId xmlns:a16="http://schemas.microsoft.com/office/drawing/2014/main" id="{00000000-0008-0000-0600-00003C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41" name="Shape 1045">
                  <a:extLst>
                    <a:ext uri="{FF2B5EF4-FFF2-40B4-BE49-F238E27FC236}">
                      <a16:creationId xmlns:a16="http://schemas.microsoft.com/office/drawing/2014/main" id="{00000000-0008-0000-0600-00003D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SCID=</a:t>
                  </a:r>
                  <a:endParaRPr sz="1100" b="0"/>
                </a:p>
              </xdr:txBody>
            </xdr:sp>
            <xdr:sp macro="" textlink="">
              <xdr:nvSpPr>
                <xdr:cNvPr id="1342" name="Shape 1046">
                  <a:extLst>
                    <a:ext uri="{FF2B5EF4-FFF2-40B4-BE49-F238E27FC236}">
                      <a16:creationId xmlns:a16="http://schemas.microsoft.com/office/drawing/2014/main" id="{00000000-0008-0000-0600-00003E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determinación de saldos contables iniciales 17_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determinación de saldos contables iniciales 17</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2705100</xdr:colOff>
      <xdr:row>179</xdr:row>
      <xdr:rowOff>285750</xdr:rowOff>
    </xdr:from>
    <xdr:ext cx="3790950" cy="485775"/>
    <xdr:grpSp>
      <xdr:nvGrpSpPr>
        <xdr:cNvPr id="1343" name="Shape 2">
          <a:extLst>
            <a:ext uri="{FF2B5EF4-FFF2-40B4-BE49-F238E27FC236}">
              <a16:creationId xmlns:a16="http://schemas.microsoft.com/office/drawing/2014/main" id="{00000000-0008-0000-0600-00003F050000}"/>
            </a:ext>
          </a:extLst>
        </xdr:cNvPr>
        <xdr:cNvGrpSpPr/>
      </xdr:nvGrpSpPr>
      <xdr:grpSpPr>
        <a:xfrm>
          <a:off x="3019425" y="162620325"/>
          <a:ext cx="3790950" cy="485775"/>
          <a:chOff x="3450525" y="3537113"/>
          <a:chExt cx="3790950" cy="485775"/>
        </a:xfrm>
      </xdr:grpSpPr>
      <xdr:grpSp>
        <xdr:nvGrpSpPr>
          <xdr:cNvPr id="1344" name="Shape 1047">
            <a:extLst>
              <a:ext uri="{FF2B5EF4-FFF2-40B4-BE49-F238E27FC236}">
                <a16:creationId xmlns:a16="http://schemas.microsoft.com/office/drawing/2014/main" id="{00000000-0008-0000-0600-000040050000}"/>
              </a:ext>
            </a:extLst>
          </xdr:cNvPr>
          <xdr:cNvGrpSpPr/>
        </xdr:nvGrpSpPr>
        <xdr:grpSpPr>
          <a:xfrm>
            <a:off x="3450525" y="3537113"/>
            <a:ext cx="3790950" cy="485775"/>
            <a:chOff x="3450525" y="3537113"/>
            <a:chExt cx="3790950" cy="485775"/>
          </a:xfrm>
        </xdr:grpSpPr>
        <xdr:sp macro="" textlink="">
          <xdr:nvSpPr>
            <xdr:cNvPr id="1345" name="Shape 4">
              <a:extLst>
                <a:ext uri="{FF2B5EF4-FFF2-40B4-BE49-F238E27FC236}">
                  <a16:creationId xmlns:a16="http://schemas.microsoft.com/office/drawing/2014/main" id="{00000000-0008-0000-0600-000041050000}"/>
                </a:ext>
              </a:extLst>
            </xdr:cNvPr>
            <xdr:cNvSpPr/>
          </xdr:nvSpPr>
          <xdr:spPr>
            <a:xfrm>
              <a:off x="3450525" y="3537113"/>
              <a:ext cx="3790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46" name="Shape 1048">
              <a:extLst>
                <a:ext uri="{FF2B5EF4-FFF2-40B4-BE49-F238E27FC236}">
                  <a16:creationId xmlns:a16="http://schemas.microsoft.com/office/drawing/2014/main" id="{00000000-0008-0000-0600-000042050000}"/>
                </a:ext>
              </a:extLst>
            </xdr:cNvPr>
            <xdr:cNvGrpSpPr/>
          </xdr:nvGrpSpPr>
          <xdr:grpSpPr>
            <a:xfrm>
              <a:off x="3450525" y="3537113"/>
              <a:ext cx="3790950" cy="485775"/>
              <a:chOff x="3450525" y="3537113"/>
              <a:chExt cx="3790950" cy="485775"/>
            </a:xfrm>
          </xdr:grpSpPr>
          <xdr:sp macro="" textlink="">
            <xdr:nvSpPr>
              <xdr:cNvPr id="1347" name="Shape 1049">
                <a:extLst>
                  <a:ext uri="{FF2B5EF4-FFF2-40B4-BE49-F238E27FC236}">
                    <a16:creationId xmlns:a16="http://schemas.microsoft.com/office/drawing/2014/main" id="{00000000-0008-0000-0600-000043050000}"/>
                  </a:ext>
                </a:extLst>
              </xdr:cNvPr>
              <xdr:cNvSpPr/>
            </xdr:nvSpPr>
            <xdr:spPr>
              <a:xfrm>
                <a:off x="3450525" y="3537113"/>
                <a:ext cx="37909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48" name="Shape 1050">
                <a:extLst>
                  <a:ext uri="{FF2B5EF4-FFF2-40B4-BE49-F238E27FC236}">
                    <a16:creationId xmlns:a16="http://schemas.microsoft.com/office/drawing/2014/main" id="{00000000-0008-0000-0600-000044050000}"/>
                  </a:ext>
                </a:extLst>
              </xdr:cNvPr>
              <xdr:cNvGrpSpPr/>
            </xdr:nvGrpSpPr>
            <xdr:grpSpPr>
              <a:xfrm>
                <a:off x="3450525" y="3537113"/>
                <a:ext cx="3790950" cy="485775"/>
                <a:chOff x="17494139" y="25025075"/>
                <a:chExt cx="2296399" cy="493642"/>
              </a:xfrm>
            </xdr:grpSpPr>
            <xdr:sp macro="" textlink="">
              <xdr:nvSpPr>
                <xdr:cNvPr id="1349" name="Shape 1051">
                  <a:extLst>
                    <a:ext uri="{FF2B5EF4-FFF2-40B4-BE49-F238E27FC236}">
                      <a16:creationId xmlns:a16="http://schemas.microsoft.com/office/drawing/2014/main" id="{00000000-0008-0000-0600-000045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50" name="Shape 1052">
                  <a:extLst>
                    <a:ext uri="{FF2B5EF4-FFF2-40B4-BE49-F238E27FC236}">
                      <a16:creationId xmlns:a16="http://schemas.microsoft.com/office/drawing/2014/main" id="{00000000-0008-0000-0600-000046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SCIH=</a:t>
                  </a:r>
                  <a:endParaRPr sz="1100" b="0"/>
                </a:p>
              </xdr:txBody>
            </xdr:sp>
            <xdr:sp macro="" textlink="">
              <xdr:nvSpPr>
                <xdr:cNvPr id="1351" name="Shape 1053">
                  <a:extLst>
                    <a:ext uri="{FF2B5EF4-FFF2-40B4-BE49-F238E27FC236}">
                      <a16:creationId xmlns:a16="http://schemas.microsoft.com/office/drawing/2014/main" id="{00000000-0008-0000-0600-000047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 % de homologación de saldos contables 17_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homologación de saldos contables 17</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2209800</xdr:colOff>
      <xdr:row>180</xdr:row>
      <xdr:rowOff>257175</xdr:rowOff>
    </xdr:from>
    <xdr:ext cx="4781550" cy="485775"/>
    <xdr:grpSp>
      <xdr:nvGrpSpPr>
        <xdr:cNvPr id="1352" name="Shape 2">
          <a:extLst>
            <a:ext uri="{FF2B5EF4-FFF2-40B4-BE49-F238E27FC236}">
              <a16:creationId xmlns:a16="http://schemas.microsoft.com/office/drawing/2014/main" id="{00000000-0008-0000-0600-000048050000}"/>
            </a:ext>
          </a:extLst>
        </xdr:cNvPr>
        <xdr:cNvGrpSpPr/>
      </xdr:nvGrpSpPr>
      <xdr:grpSpPr>
        <a:xfrm>
          <a:off x="2524125" y="163515675"/>
          <a:ext cx="4781550" cy="485775"/>
          <a:chOff x="2955225" y="3537113"/>
          <a:chExt cx="4781550" cy="485775"/>
        </a:xfrm>
      </xdr:grpSpPr>
      <xdr:grpSp>
        <xdr:nvGrpSpPr>
          <xdr:cNvPr id="1353" name="Shape 1054">
            <a:extLst>
              <a:ext uri="{FF2B5EF4-FFF2-40B4-BE49-F238E27FC236}">
                <a16:creationId xmlns:a16="http://schemas.microsoft.com/office/drawing/2014/main" id="{00000000-0008-0000-0600-000049050000}"/>
              </a:ext>
            </a:extLst>
          </xdr:cNvPr>
          <xdr:cNvGrpSpPr/>
        </xdr:nvGrpSpPr>
        <xdr:grpSpPr>
          <a:xfrm>
            <a:off x="2955225" y="3537113"/>
            <a:ext cx="4781550" cy="485775"/>
            <a:chOff x="2955225" y="3537113"/>
            <a:chExt cx="4781550" cy="485775"/>
          </a:xfrm>
        </xdr:grpSpPr>
        <xdr:sp macro="" textlink="">
          <xdr:nvSpPr>
            <xdr:cNvPr id="1354" name="Shape 4">
              <a:extLst>
                <a:ext uri="{FF2B5EF4-FFF2-40B4-BE49-F238E27FC236}">
                  <a16:creationId xmlns:a16="http://schemas.microsoft.com/office/drawing/2014/main" id="{00000000-0008-0000-0600-00004A050000}"/>
                </a:ext>
              </a:extLst>
            </xdr:cNvPr>
            <xdr:cNvSpPr/>
          </xdr:nvSpPr>
          <xdr:spPr>
            <a:xfrm>
              <a:off x="2955225" y="3537113"/>
              <a:ext cx="47815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55" name="Shape 1055">
              <a:extLst>
                <a:ext uri="{FF2B5EF4-FFF2-40B4-BE49-F238E27FC236}">
                  <a16:creationId xmlns:a16="http://schemas.microsoft.com/office/drawing/2014/main" id="{00000000-0008-0000-0600-00004B050000}"/>
                </a:ext>
              </a:extLst>
            </xdr:cNvPr>
            <xdr:cNvGrpSpPr/>
          </xdr:nvGrpSpPr>
          <xdr:grpSpPr>
            <a:xfrm>
              <a:off x="2955225" y="3537113"/>
              <a:ext cx="4781550" cy="485775"/>
              <a:chOff x="2955225" y="3537113"/>
              <a:chExt cx="4781550" cy="485775"/>
            </a:xfrm>
          </xdr:grpSpPr>
          <xdr:sp macro="" textlink="">
            <xdr:nvSpPr>
              <xdr:cNvPr id="1356" name="Shape 1056">
                <a:extLst>
                  <a:ext uri="{FF2B5EF4-FFF2-40B4-BE49-F238E27FC236}">
                    <a16:creationId xmlns:a16="http://schemas.microsoft.com/office/drawing/2014/main" id="{00000000-0008-0000-0600-00004C050000}"/>
                  </a:ext>
                </a:extLst>
              </xdr:cNvPr>
              <xdr:cNvSpPr/>
            </xdr:nvSpPr>
            <xdr:spPr>
              <a:xfrm>
                <a:off x="2955225" y="3537113"/>
                <a:ext cx="47815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57" name="Shape 1057">
                <a:extLst>
                  <a:ext uri="{FF2B5EF4-FFF2-40B4-BE49-F238E27FC236}">
                    <a16:creationId xmlns:a16="http://schemas.microsoft.com/office/drawing/2014/main" id="{00000000-0008-0000-0600-00004D050000}"/>
                  </a:ext>
                </a:extLst>
              </xdr:cNvPr>
              <xdr:cNvGrpSpPr/>
            </xdr:nvGrpSpPr>
            <xdr:grpSpPr>
              <a:xfrm>
                <a:off x="2955225" y="3537113"/>
                <a:ext cx="4781550" cy="485775"/>
                <a:chOff x="17494139" y="25025075"/>
                <a:chExt cx="2296399" cy="493642"/>
              </a:xfrm>
            </xdr:grpSpPr>
            <xdr:sp macro="" textlink="">
              <xdr:nvSpPr>
                <xdr:cNvPr id="1358" name="Shape 1058">
                  <a:extLst>
                    <a:ext uri="{FF2B5EF4-FFF2-40B4-BE49-F238E27FC236}">
                      <a16:creationId xmlns:a16="http://schemas.microsoft.com/office/drawing/2014/main" id="{00000000-0008-0000-0600-00004E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59" name="Shape 1059">
                  <a:extLst>
                    <a:ext uri="{FF2B5EF4-FFF2-40B4-BE49-F238E27FC236}">
                      <a16:creationId xmlns:a16="http://schemas.microsoft.com/office/drawing/2014/main" id="{00000000-0008-0000-0600-00004F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MPLC=</a:t>
                  </a:r>
                  <a:endParaRPr sz="1100" b="0"/>
                </a:p>
              </xdr:txBody>
            </xdr:sp>
            <xdr:sp macro="" textlink="">
              <xdr:nvSpPr>
                <xdr:cNvPr id="1360" name="Shape 1060">
                  <a:extLst>
                    <a:ext uri="{FF2B5EF4-FFF2-40B4-BE49-F238E27FC236}">
                      <a16:creationId xmlns:a16="http://schemas.microsoft.com/office/drawing/2014/main" id="{00000000-0008-0000-0600-000050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 de actualización de políticas y lineamientos contables 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actualización de políticas y lineamientos contables </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2095500</xdr:colOff>
      <xdr:row>181</xdr:row>
      <xdr:rowOff>257175</xdr:rowOff>
    </xdr:from>
    <xdr:ext cx="5029200" cy="485775"/>
    <xdr:grpSp>
      <xdr:nvGrpSpPr>
        <xdr:cNvPr id="1361" name="Shape 2">
          <a:extLst>
            <a:ext uri="{FF2B5EF4-FFF2-40B4-BE49-F238E27FC236}">
              <a16:creationId xmlns:a16="http://schemas.microsoft.com/office/drawing/2014/main" id="{00000000-0008-0000-0600-000051050000}"/>
            </a:ext>
          </a:extLst>
        </xdr:cNvPr>
        <xdr:cNvGrpSpPr/>
      </xdr:nvGrpSpPr>
      <xdr:grpSpPr>
        <a:xfrm>
          <a:off x="2409825" y="164439600"/>
          <a:ext cx="5029200" cy="485775"/>
          <a:chOff x="2831400" y="3537113"/>
          <a:chExt cx="5029200" cy="485775"/>
        </a:xfrm>
      </xdr:grpSpPr>
      <xdr:grpSp>
        <xdr:nvGrpSpPr>
          <xdr:cNvPr id="1362" name="Shape 1061">
            <a:extLst>
              <a:ext uri="{FF2B5EF4-FFF2-40B4-BE49-F238E27FC236}">
                <a16:creationId xmlns:a16="http://schemas.microsoft.com/office/drawing/2014/main" id="{00000000-0008-0000-0600-000052050000}"/>
              </a:ext>
            </a:extLst>
          </xdr:cNvPr>
          <xdr:cNvGrpSpPr/>
        </xdr:nvGrpSpPr>
        <xdr:grpSpPr>
          <a:xfrm>
            <a:off x="2831400" y="3537113"/>
            <a:ext cx="5029200" cy="485775"/>
            <a:chOff x="2831400" y="3537113"/>
            <a:chExt cx="5029200" cy="485775"/>
          </a:xfrm>
        </xdr:grpSpPr>
        <xdr:sp macro="" textlink="">
          <xdr:nvSpPr>
            <xdr:cNvPr id="1363" name="Shape 4">
              <a:extLst>
                <a:ext uri="{FF2B5EF4-FFF2-40B4-BE49-F238E27FC236}">
                  <a16:creationId xmlns:a16="http://schemas.microsoft.com/office/drawing/2014/main" id="{00000000-0008-0000-0600-000053050000}"/>
                </a:ext>
              </a:extLst>
            </xdr:cNvPr>
            <xdr:cNvSpPr/>
          </xdr:nvSpPr>
          <xdr:spPr>
            <a:xfrm>
              <a:off x="2831400" y="3537113"/>
              <a:ext cx="5029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64" name="Shape 1062">
              <a:extLst>
                <a:ext uri="{FF2B5EF4-FFF2-40B4-BE49-F238E27FC236}">
                  <a16:creationId xmlns:a16="http://schemas.microsoft.com/office/drawing/2014/main" id="{00000000-0008-0000-0600-000054050000}"/>
                </a:ext>
              </a:extLst>
            </xdr:cNvPr>
            <xdr:cNvGrpSpPr/>
          </xdr:nvGrpSpPr>
          <xdr:grpSpPr>
            <a:xfrm>
              <a:off x="2831400" y="3537113"/>
              <a:ext cx="5029200" cy="485775"/>
              <a:chOff x="2831400" y="3537113"/>
              <a:chExt cx="5029200" cy="485775"/>
            </a:xfrm>
          </xdr:grpSpPr>
          <xdr:sp macro="" textlink="">
            <xdr:nvSpPr>
              <xdr:cNvPr id="1365" name="Shape 1063">
                <a:extLst>
                  <a:ext uri="{FF2B5EF4-FFF2-40B4-BE49-F238E27FC236}">
                    <a16:creationId xmlns:a16="http://schemas.microsoft.com/office/drawing/2014/main" id="{00000000-0008-0000-0600-000055050000}"/>
                  </a:ext>
                </a:extLst>
              </xdr:cNvPr>
              <xdr:cNvSpPr/>
            </xdr:nvSpPr>
            <xdr:spPr>
              <a:xfrm>
                <a:off x="2831400" y="3537113"/>
                <a:ext cx="50292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66" name="Shape 1064">
                <a:extLst>
                  <a:ext uri="{FF2B5EF4-FFF2-40B4-BE49-F238E27FC236}">
                    <a16:creationId xmlns:a16="http://schemas.microsoft.com/office/drawing/2014/main" id="{00000000-0008-0000-0600-000056050000}"/>
                  </a:ext>
                </a:extLst>
              </xdr:cNvPr>
              <xdr:cNvGrpSpPr/>
            </xdr:nvGrpSpPr>
            <xdr:grpSpPr>
              <a:xfrm>
                <a:off x="2831400" y="3537113"/>
                <a:ext cx="5029200" cy="485775"/>
                <a:chOff x="17494139" y="25025075"/>
                <a:chExt cx="2296399" cy="493642"/>
              </a:xfrm>
            </xdr:grpSpPr>
            <xdr:sp macro="" textlink="">
              <xdr:nvSpPr>
                <xdr:cNvPr id="1367" name="Shape 1065">
                  <a:extLst>
                    <a:ext uri="{FF2B5EF4-FFF2-40B4-BE49-F238E27FC236}">
                      <a16:creationId xmlns:a16="http://schemas.microsoft.com/office/drawing/2014/main" id="{00000000-0008-0000-0600-000057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68" name="Shape 1066">
                  <a:extLst>
                    <a:ext uri="{FF2B5EF4-FFF2-40B4-BE49-F238E27FC236}">
                      <a16:creationId xmlns:a16="http://schemas.microsoft.com/office/drawing/2014/main" id="{00000000-0008-0000-0600-000058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ROSPC=</a:t>
                  </a:r>
                  <a:endParaRPr sz="1100" b="0"/>
                </a:p>
              </xdr:txBody>
            </xdr:sp>
            <xdr:sp macro="" textlink="">
              <xdr:nvSpPr>
                <xdr:cNvPr id="1369" name="Shape 1067">
                  <a:extLst>
                    <a:ext uri="{FF2B5EF4-FFF2-40B4-BE49-F238E27FC236}">
                      <a16:creationId xmlns:a16="http://schemas.microsoft.com/office/drawing/2014/main" id="{00000000-0008-0000-0600-000059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 % de solicitudes de contratación al PAA  radicadas oportunamente_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solicitudes de contratación al PAA radicadas  planeadas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1428750</xdr:colOff>
      <xdr:row>182</xdr:row>
      <xdr:rowOff>238125</xdr:rowOff>
    </xdr:from>
    <xdr:ext cx="6353175" cy="485775"/>
    <xdr:grpSp>
      <xdr:nvGrpSpPr>
        <xdr:cNvPr id="1370" name="Shape 2">
          <a:extLst>
            <a:ext uri="{FF2B5EF4-FFF2-40B4-BE49-F238E27FC236}">
              <a16:creationId xmlns:a16="http://schemas.microsoft.com/office/drawing/2014/main" id="{00000000-0008-0000-0600-00005A050000}"/>
            </a:ext>
          </a:extLst>
        </xdr:cNvPr>
        <xdr:cNvGrpSpPr/>
      </xdr:nvGrpSpPr>
      <xdr:grpSpPr>
        <a:xfrm>
          <a:off x="1743075" y="165344475"/>
          <a:ext cx="6353175" cy="485775"/>
          <a:chOff x="2169413" y="3537113"/>
          <a:chExt cx="6353175" cy="485775"/>
        </a:xfrm>
      </xdr:grpSpPr>
      <xdr:grpSp>
        <xdr:nvGrpSpPr>
          <xdr:cNvPr id="1371" name="Shape 1068">
            <a:extLst>
              <a:ext uri="{FF2B5EF4-FFF2-40B4-BE49-F238E27FC236}">
                <a16:creationId xmlns:a16="http://schemas.microsoft.com/office/drawing/2014/main" id="{00000000-0008-0000-0600-00005B050000}"/>
              </a:ext>
            </a:extLst>
          </xdr:cNvPr>
          <xdr:cNvGrpSpPr/>
        </xdr:nvGrpSpPr>
        <xdr:grpSpPr>
          <a:xfrm>
            <a:off x="2169413" y="3537113"/>
            <a:ext cx="6353175" cy="485775"/>
            <a:chOff x="2169413" y="3537113"/>
            <a:chExt cx="6353175" cy="485775"/>
          </a:xfrm>
        </xdr:grpSpPr>
        <xdr:sp macro="" textlink="">
          <xdr:nvSpPr>
            <xdr:cNvPr id="1372" name="Shape 4">
              <a:extLst>
                <a:ext uri="{FF2B5EF4-FFF2-40B4-BE49-F238E27FC236}">
                  <a16:creationId xmlns:a16="http://schemas.microsoft.com/office/drawing/2014/main" id="{00000000-0008-0000-0600-00005C050000}"/>
                </a:ext>
              </a:extLst>
            </xdr:cNvPr>
            <xdr:cNvSpPr/>
          </xdr:nvSpPr>
          <xdr:spPr>
            <a:xfrm>
              <a:off x="2169413" y="3537113"/>
              <a:ext cx="6353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73" name="Shape 1069">
              <a:extLst>
                <a:ext uri="{FF2B5EF4-FFF2-40B4-BE49-F238E27FC236}">
                  <a16:creationId xmlns:a16="http://schemas.microsoft.com/office/drawing/2014/main" id="{00000000-0008-0000-0600-00005D050000}"/>
                </a:ext>
              </a:extLst>
            </xdr:cNvPr>
            <xdr:cNvGrpSpPr/>
          </xdr:nvGrpSpPr>
          <xdr:grpSpPr>
            <a:xfrm>
              <a:off x="2169413" y="3537113"/>
              <a:ext cx="6353175" cy="485775"/>
              <a:chOff x="2169413" y="3537113"/>
              <a:chExt cx="6353175" cy="485775"/>
            </a:xfrm>
          </xdr:grpSpPr>
          <xdr:sp macro="" textlink="">
            <xdr:nvSpPr>
              <xdr:cNvPr id="1374" name="Shape 1070">
                <a:extLst>
                  <a:ext uri="{FF2B5EF4-FFF2-40B4-BE49-F238E27FC236}">
                    <a16:creationId xmlns:a16="http://schemas.microsoft.com/office/drawing/2014/main" id="{00000000-0008-0000-0600-00005E050000}"/>
                  </a:ext>
                </a:extLst>
              </xdr:cNvPr>
              <xdr:cNvSpPr/>
            </xdr:nvSpPr>
            <xdr:spPr>
              <a:xfrm>
                <a:off x="2169413" y="3537113"/>
                <a:ext cx="63531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75" name="Shape 1071">
                <a:extLst>
                  <a:ext uri="{FF2B5EF4-FFF2-40B4-BE49-F238E27FC236}">
                    <a16:creationId xmlns:a16="http://schemas.microsoft.com/office/drawing/2014/main" id="{00000000-0008-0000-0600-00005F050000}"/>
                  </a:ext>
                </a:extLst>
              </xdr:cNvPr>
              <xdr:cNvGrpSpPr/>
            </xdr:nvGrpSpPr>
            <xdr:grpSpPr>
              <a:xfrm>
                <a:off x="2169413" y="3537113"/>
                <a:ext cx="6353175" cy="485775"/>
                <a:chOff x="17494139" y="25025075"/>
                <a:chExt cx="2296399" cy="493642"/>
              </a:xfrm>
            </xdr:grpSpPr>
            <xdr:sp macro="" textlink="">
              <xdr:nvSpPr>
                <xdr:cNvPr id="1376" name="Shape 1072">
                  <a:extLst>
                    <a:ext uri="{FF2B5EF4-FFF2-40B4-BE49-F238E27FC236}">
                      <a16:creationId xmlns:a16="http://schemas.microsoft.com/office/drawing/2014/main" id="{00000000-0008-0000-0600-000060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77" name="Shape 1073">
                  <a:extLst>
                    <a:ext uri="{FF2B5EF4-FFF2-40B4-BE49-F238E27FC236}">
                      <a16:creationId xmlns:a16="http://schemas.microsoft.com/office/drawing/2014/main" id="{00000000-0008-0000-0600-000061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PCMPU=</a:t>
                  </a:r>
                  <a:endParaRPr sz="1100" b="0"/>
                </a:p>
              </xdr:txBody>
            </xdr:sp>
            <xdr:sp macro="" textlink="">
              <xdr:nvSpPr>
                <xdr:cNvPr id="1378" name="Shape 1074">
                  <a:extLst>
                    <a:ext uri="{FF2B5EF4-FFF2-40B4-BE49-F238E27FC236}">
                      <a16:creationId xmlns:a16="http://schemas.microsoft.com/office/drawing/2014/main" id="{00000000-0008-0000-0600-000062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 de utilización de procesos de contratación conacuerdo de marco de precios____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utilización de procesos de contratación conacuerdo de marco de precios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1543050</xdr:colOff>
      <xdr:row>183</xdr:row>
      <xdr:rowOff>219075</xdr:rowOff>
    </xdr:from>
    <xdr:ext cx="6124575" cy="485775"/>
    <xdr:grpSp>
      <xdr:nvGrpSpPr>
        <xdr:cNvPr id="1379" name="Shape 2">
          <a:extLst>
            <a:ext uri="{FF2B5EF4-FFF2-40B4-BE49-F238E27FC236}">
              <a16:creationId xmlns:a16="http://schemas.microsoft.com/office/drawing/2014/main" id="{00000000-0008-0000-0600-000063050000}"/>
            </a:ext>
          </a:extLst>
        </xdr:cNvPr>
        <xdr:cNvGrpSpPr/>
      </xdr:nvGrpSpPr>
      <xdr:grpSpPr>
        <a:xfrm>
          <a:off x="1857375" y="166249350"/>
          <a:ext cx="6124575" cy="485775"/>
          <a:chOff x="2283713" y="3537113"/>
          <a:chExt cx="6124575" cy="485775"/>
        </a:xfrm>
      </xdr:grpSpPr>
      <xdr:grpSp>
        <xdr:nvGrpSpPr>
          <xdr:cNvPr id="1380" name="Shape 1075">
            <a:extLst>
              <a:ext uri="{FF2B5EF4-FFF2-40B4-BE49-F238E27FC236}">
                <a16:creationId xmlns:a16="http://schemas.microsoft.com/office/drawing/2014/main" id="{00000000-0008-0000-0600-000064050000}"/>
              </a:ext>
            </a:extLst>
          </xdr:cNvPr>
          <xdr:cNvGrpSpPr/>
        </xdr:nvGrpSpPr>
        <xdr:grpSpPr>
          <a:xfrm>
            <a:off x="2283713" y="3537113"/>
            <a:ext cx="6124575" cy="485775"/>
            <a:chOff x="2283713" y="3537113"/>
            <a:chExt cx="6124575" cy="485775"/>
          </a:xfrm>
        </xdr:grpSpPr>
        <xdr:sp macro="" textlink="">
          <xdr:nvSpPr>
            <xdr:cNvPr id="1381" name="Shape 4">
              <a:extLst>
                <a:ext uri="{FF2B5EF4-FFF2-40B4-BE49-F238E27FC236}">
                  <a16:creationId xmlns:a16="http://schemas.microsoft.com/office/drawing/2014/main" id="{00000000-0008-0000-0600-000065050000}"/>
                </a:ext>
              </a:extLst>
            </xdr:cNvPr>
            <xdr:cNvSpPr/>
          </xdr:nvSpPr>
          <xdr:spPr>
            <a:xfrm>
              <a:off x="2283713" y="3537113"/>
              <a:ext cx="61245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82" name="Shape 1076">
              <a:extLst>
                <a:ext uri="{FF2B5EF4-FFF2-40B4-BE49-F238E27FC236}">
                  <a16:creationId xmlns:a16="http://schemas.microsoft.com/office/drawing/2014/main" id="{00000000-0008-0000-0600-000066050000}"/>
                </a:ext>
              </a:extLst>
            </xdr:cNvPr>
            <xdr:cNvGrpSpPr/>
          </xdr:nvGrpSpPr>
          <xdr:grpSpPr>
            <a:xfrm>
              <a:off x="2283713" y="3537113"/>
              <a:ext cx="6124575" cy="485775"/>
              <a:chOff x="2283713" y="3537113"/>
              <a:chExt cx="6124575" cy="485775"/>
            </a:xfrm>
          </xdr:grpSpPr>
          <xdr:sp macro="" textlink="">
            <xdr:nvSpPr>
              <xdr:cNvPr id="1383" name="Shape 1077">
                <a:extLst>
                  <a:ext uri="{FF2B5EF4-FFF2-40B4-BE49-F238E27FC236}">
                    <a16:creationId xmlns:a16="http://schemas.microsoft.com/office/drawing/2014/main" id="{00000000-0008-0000-0600-000067050000}"/>
                  </a:ext>
                </a:extLst>
              </xdr:cNvPr>
              <xdr:cNvSpPr/>
            </xdr:nvSpPr>
            <xdr:spPr>
              <a:xfrm>
                <a:off x="2283713" y="3537113"/>
                <a:ext cx="6124575"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84" name="Shape 1078">
                <a:extLst>
                  <a:ext uri="{FF2B5EF4-FFF2-40B4-BE49-F238E27FC236}">
                    <a16:creationId xmlns:a16="http://schemas.microsoft.com/office/drawing/2014/main" id="{00000000-0008-0000-0600-000068050000}"/>
                  </a:ext>
                </a:extLst>
              </xdr:cNvPr>
              <xdr:cNvGrpSpPr/>
            </xdr:nvGrpSpPr>
            <xdr:grpSpPr>
              <a:xfrm>
                <a:off x="2283713" y="3537113"/>
                <a:ext cx="6124575" cy="485775"/>
                <a:chOff x="17494139" y="25025075"/>
                <a:chExt cx="2296399" cy="493642"/>
              </a:xfrm>
            </xdr:grpSpPr>
            <xdr:sp macro="" textlink="">
              <xdr:nvSpPr>
                <xdr:cNvPr id="1385" name="Shape 1079">
                  <a:extLst>
                    <a:ext uri="{FF2B5EF4-FFF2-40B4-BE49-F238E27FC236}">
                      <a16:creationId xmlns:a16="http://schemas.microsoft.com/office/drawing/2014/main" id="{00000000-0008-0000-0600-000069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86" name="Shape 1080">
                  <a:extLst>
                    <a:ext uri="{FF2B5EF4-FFF2-40B4-BE49-F238E27FC236}">
                      <a16:creationId xmlns:a16="http://schemas.microsoft.com/office/drawing/2014/main" id="{00000000-0008-0000-0600-00006A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PCRFS=</a:t>
                  </a:r>
                  <a:endParaRPr sz="1100" b="0"/>
                </a:p>
              </xdr:txBody>
            </xdr:sp>
            <xdr:sp macro="" textlink="">
              <xdr:nvSpPr>
                <xdr:cNvPr id="1387" name="Shape 1081">
                  <a:extLst>
                    <a:ext uri="{FF2B5EF4-FFF2-40B4-BE49-F238E27FC236}">
                      <a16:creationId xmlns:a16="http://schemas.microsoft.com/office/drawing/2014/main" id="{00000000-0008-0000-0600-00006B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 de realización de procesos de contratación  de funcionamiento en SECOP II___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realización de procesos de contratación  de funcionamiento en SECOP II</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2266950</xdr:colOff>
      <xdr:row>184</xdr:row>
      <xdr:rowOff>219075</xdr:rowOff>
    </xdr:from>
    <xdr:ext cx="4667250" cy="485775"/>
    <xdr:grpSp>
      <xdr:nvGrpSpPr>
        <xdr:cNvPr id="1388" name="Shape 2">
          <a:extLst>
            <a:ext uri="{FF2B5EF4-FFF2-40B4-BE49-F238E27FC236}">
              <a16:creationId xmlns:a16="http://schemas.microsoft.com/office/drawing/2014/main" id="{00000000-0008-0000-0600-00006C050000}"/>
            </a:ext>
          </a:extLst>
        </xdr:cNvPr>
        <xdr:cNvGrpSpPr/>
      </xdr:nvGrpSpPr>
      <xdr:grpSpPr>
        <a:xfrm>
          <a:off x="2581275" y="167173275"/>
          <a:ext cx="4667250" cy="485775"/>
          <a:chOff x="3012375" y="3537113"/>
          <a:chExt cx="4667250" cy="485775"/>
        </a:xfrm>
      </xdr:grpSpPr>
      <xdr:grpSp>
        <xdr:nvGrpSpPr>
          <xdr:cNvPr id="1389" name="Shape 1082">
            <a:extLst>
              <a:ext uri="{FF2B5EF4-FFF2-40B4-BE49-F238E27FC236}">
                <a16:creationId xmlns:a16="http://schemas.microsoft.com/office/drawing/2014/main" id="{00000000-0008-0000-0600-00006D050000}"/>
              </a:ext>
            </a:extLst>
          </xdr:cNvPr>
          <xdr:cNvGrpSpPr/>
        </xdr:nvGrpSpPr>
        <xdr:grpSpPr>
          <a:xfrm>
            <a:off x="3012375" y="3537113"/>
            <a:ext cx="4667250" cy="485775"/>
            <a:chOff x="3012375" y="3537113"/>
            <a:chExt cx="4667250" cy="485775"/>
          </a:xfrm>
        </xdr:grpSpPr>
        <xdr:sp macro="" textlink="">
          <xdr:nvSpPr>
            <xdr:cNvPr id="1390" name="Shape 4">
              <a:extLst>
                <a:ext uri="{FF2B5EF4-FFF2-40B4-BE49-F238E27FC236}">
                  <a16:creationId xmlns:a16="http://schemas.microsoft.com/office/drawing/2014/main" id="{00000000-0008-0000-0600-00006E050000}"/>
                </a:ext>
              </a:extLst>
            </xdr:cNvPr>
            <xdr:cNvSpPr/>
          </xdr:nvSpPr>
          <xdr:spPr>
            <a:xfrm>
              <a:off x="3012375" y="3537113"/>
              <a:ext cx="4667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391" name="Shape 1083">
              <a:extLst>
                <a:ext uri="{FF2B5EF4-FFF2-40B4-BE49-F238E27FC236}">
                  <a16:creationId xmlns:a16="http://schemas.microsoft.com/office/drawing/2014/main" id="{00000000-0008-0000-0600-00006F050000}"/>
                </a:ext>
              </a:extLst>
            </xdr:cNvPr>
            <xdr:cNvGrpSpPr/>
          </xdr:nvGrpSpPr>
          <xdr:grpSpPr>
            <a:xfrm>
              <a:off x="3012375" y="3537113"/>
              <a:ext cx="4667250" cy="485775"/>
              <a:chOff x="3012375" y="3537113"/>
              <a:chExt cx="4667250" cy="485775"/>
            </a:xfrm>
          </xdr:grpSpPr>
          <xdr:sp macro="" textlink="">
            <xdr:nvSpPr>
              <xdr:cNvPr id="1392" name="Shape 1084">
                <a:extLst>
                  <a:ext uri="{FF2B5EF4-FFF2-40B4-BE49-F238E27FC236}">
                    <a16:creationId xmlns:a16="http://schemas.microsoft.com/office/drawing/2014/main" id="{00000000-0008-0000-0600-000070050000}"/>
                  </a:ext>
                </a:extLst>
              </xdr:cNvPr>
              <xdr:cNvSpPr/>
            </xdr:nvSpPr>
            <xdr:spPr>
              <a:xfrm>
                <a:off x="3012375" y="3537113"/>
                <a:ext cx="4667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93" name="Shape 1085">
                <a:extLst>
                  <a:ext uri="{FF2B5EF4-FFF2-40B4-BE49-F238E27FC236}">
                    <a16:creationId xmlns:a16="http://schemas.microsoft.com/office/drawing/2014/main" id="{00000000-0008-0000-0600-000071050000}"/>
                  </a:ext>
                </a:extLst>
              </xdr:cNvPr>
              <xdr:cNvGrpSpPr/>
            </xdr:nvGrpSpPr>
            <xdr:grpSpPr>
              <a:xfrm>
                <a:off x="3012375" y="3537113"/>
                <a:ext cx="4667250" cy="485775"/>
                <a:chOff x="17494139" y="25025075"/>
                <a:chExt cx="2296399" cy="493642"/>
              </a:xfrm>
            </xdr:grpSpPr>
            <xdr:sp macro="" textlink="">
              <xdr:nvSpPr>
                <xdr:cNvPr id="1394" name="Shape 1086">
                  <a:extLst>
                    <a:ext uri="{FF2B5EF4-FFF2-40B4-BE49-F238E27FC236}">
                      <a16:creationId xmlns:a16="http://schemas.microsoft.com/office/drawing/2014/main" id="{00000000-0008-0000-0600-000072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395" name="Shape 1087">
                  <a:extLst>
                    <a:ext uri="{FF2B5EF4-FFF2-40B4-BE49-F238E27FC236}">
                      <a16:creationId xmlns:a16="http://schemas.microsoft.com/office/drawing/2014/main" id="{00000000-0008-0000-0600-000073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PLCEL=</a:t>
                  </a:r>
                  <a:endParaRPr sz="1100" b="0"/>
                </a:p>
              </xdr:txBody>
            </xdr:sp>
            <xdr:sp macro="" textlink="">
              <xdr:nvSpPr>
                <xdr:cNvPr id="1396" name="Shape 1088">
                  <a:extLst>
                    <a:ext uri="{FF2B5EF4-FFF2-40B4-BE49-F238E27FC236}">
                      <a16:creationId xmlns:a16="http://schemas.microsoft.com/office/drawing/2014/main" id="{00000000-0008-0000-0600-000074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de elaboración de plan de liquidaciones de contratos____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elaboración de plan de liquidaciones de contratos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2266950</xdr:colOff>
      <xdr:row>185</xdr:row>
      <xdr:rowOff>238125</xdr:rowOff>
    </xdr:from>
    <xdr:ext cx="4667250" cy="485775"/>
    <xdr:grpSp>
      <xdr:nvGrpSpPr>
        <xdr:cNvPr id="1397" name="Shape 2">
          <a:extLst>
            <a:ext uri="{FF2B5EF4-FFF2-40B4-BE49-F238E27FC236}">
              <a16:creationId xmlns:a16="http://schemas.microsoft.com/office/drawing/2014/main" id="{00000000-0008-0000-0600-000075050000}"/>
            </a:ext>
          </a:extLst>
        </xdr:cNvPr>
        <xdr:cNvGrpSpPr/>
      </xdr:nvGrpSpPr>
      <xdr:grpSpPr>
        <a:xfrm>
          <a:off x="2581275" y="168116250"/>
          <a:ext cx="4667250" cy="485775"/>
          <a:chOff x="3012375" y="3537113"/>
          <a:chExt cx="4667250" cy="485775"/>
        </a:xfrm>
      </xdr:grpSpPr>
      <xdr:grpSp>
        <xdr:nvGrpSpPr>
          <xdr:cNvPr id="1398" name="Shape 1089">
            <a:extLst>
              <a:ext uri="{FF2B5EF4-FFF2-40B4-BE49-F238E27FC236}">
                <a16:creationId xmlns:a16="http://schemas.microsoft.com/office/drawing/2014/main" id="{00000000-0008-0000-0600-000076050000}"/>
              </a:ext>
            </a:extLst>
          </xdr:cNvPr>
          <xdr:cNvGrpSpPr/>
        </xdr:nvGrpSpPr>
        <xdr:grpSpPr>
          <a:xfrm>
            <a:off x="3012375" y="3537113"/>
            <a:ext cx="4667250" cy="485775"/>
            <a:chOff x="3012375" y="3537113"/>
            <a:chExt cx="4667250" cy="485775"/>
          </a:xfrm>
        </xdr:grpSpPr>
        <xdr:sp macro="" textlink="">
          <xdr:nvSpPr>
            <xdr:cNvPr id="1399" name="Shape 4">
              <a:extLst>
                <a:ext uri="{FF2B5EF4-FFF2-40B4-BE49-F238E27FC236}">
                  <a16:creationId xmlns:a16="http://schemas.microsoft.com/office/drawing/2014/main" id="{00000000-0008-0000-0600-000077050000}"/>
                </a:ext>
              </a:extLst>
            </xdr:cNvPr>
            <xdr:cNvSpPr/>
          </xdr:nvSpPr>
          <xdr:spPr>
            <a:xfrm>
              <a:off x="3012375" y="3537113"/>
              <a:ext cx="4667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00" name="Shape 1090">
              <a:extLst>
                <a:ext uri="{FF2B5EF4-FFF2-40B4-BE49-F238E27FC236}">
                  <a16:creationId xmlns:a16="http://schemas.microsoft.com/office/drawing/2014/main" id="{00000000-0008-0000-0600-000078050000}"/>
                </a:ext>
              </a:extLst>
            </xdr:cNvPr>
            <xdr:cNvGrpSpPr/>
          </xdr:nvGrpSpPr>
          <xdr:grpSpPr>
            <a:xfrm>
              <a:off x="3012375" y="3537113"/>
              <a:ext cx="4667250" cy="485775"/>
              <a:chOff x="3012375" y="3537113"/>
              <a:chExt cx="4667250" cy="485775"/>
            </a:xfrm>
          </xdr:grpSpPr>
          <xdr:sp macro="" textlink="">
            <xdr:nvSpPr>
              <xdr:cNvPr id="1401" name="Shape 1091">
                <a:extLst>
                  <a:ext uri="{FF2B5EF4-FFF2-40B4-BE49-F238E27FC236}">
                    <a16:creationId xmlns:a16="http://schemas.microsoft.com/office/drawing/2014/main" id="{00000000-0008-0000-0600-000079050000}"/>
                  </a:ext>
                </a:extLst>
              </xdr:cNvPr>
              <xdr:cNvSpPr/>
            </xdr:nvSpPr>
            <xdr:spPr>
              <a:xfrm>
                <a:off x="3012375" y="3537113"/>
                <a:ext cx="46672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02" name="Shape 1092">
                <a:extLst>
                  <a:ext uri="{FF2B5EF4-FFF2-40B4-BE49-F238E27FC236}">
                    <a16:creationId xmlns:a16="http://schemas.microsoft.com/office/drawing/2014/main" id="{00000000-0008-0000-0600-00007A050000}"/>
                  </a:ext>
                </a:extLst>
              </xdr:cNvPr>
              <xdr:cNvGrpSpPr/>
            </xdr:nvGrpSpPr>
            <xdr:grpSpPr>
              <a:xfrm>
                <a:off x="3012375" y="3537113"/>
                <a:ext cx="4667250" cy="485775"/>
                <a:chOff x="17494139" y="25025075"/>
                <a:chExt cx="2296399" cy="493642"/>
              </a:xfrm>
            </xdr:grpSpPr>
            <xdr:sp macro="" textlink="">
              <xdr:nvSpPr>
                <xdr:cNvPr id="1403" name="Shape 1093">
                  <a:extLst>
                    <a:ext uri="{FF2B5EF4-FFF2-40B4-BE49-F238E27FC236}">
                      <a16:creationId xmlns:a16="http://schemas.microsoft.com/office/drawing/2014/main" id="{00000000-0008-0000-0600-00007B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04" name="Shape 1094">
                  <a:extLst>
                    <a:ext uri="{FF2B5EF4-FFF2-40B4-BE49-F238E27FC236}">
                      <a16:creationId xmlns:a16="http://schemas.microsoft.com/office/drawing/2014/main" id="{00000000-0008-0000-0600-00007C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PLCEJ=</a:t>
                  </a:r>
                  <a:endParaRPr sz="1100" b="0"/>
                </a:p>
              </xdr:txBody>
            </xdr:sp>
            <xdr:sp macro="" textlink="">
              <xdr:nvSpPr>
                <xdr:cNvPr id="1405" name="Shape 1095">
                  <a:extLst>
                    <a:ext uri="{FF2B5EF4-FFF2-40B4-BE49-F238E27FC236}">
                      <a16:creationId xmlns:a16="http://schemas.microsoft.com/office/drawing/2014/main" id="{00000000-0008-0000-0600-00007D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 de ejecución de plan de liquidaciones de contratos____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ejecución de plan de liquidaciones de contratos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1781175</xdr:colOff>
      <xdr:row>186</xdr:row>
      <xdr:rowOff>238125</xdr:rowOff>
    </xdr:from>
    <xdr:ext cx="5657850" cy="485775"/>
    <xdr:grpSp>
      <xdr:nvGrpSpPr>
        <xdr:cNvPr id="1406" name="Shape 2">
          <a:extLst>
            <a:ext uri="{FF2B5EF4-FFF2-40B4-BE49-F238E27FC236}">
              <a16:creationId xmlns:a16="http://schemas.microsoft.com/office/drawing/2014/main" id="{00000000-0008-0000-0600-00007E050000}"/>
            </a:ext>
          </a:extLst>
        </xdr:cNvPr>
        <xdr:cNvGrpSpPr/>
      </xdr:nvGrpSpPr>
      <xdr:grpSpPr>
        <a:xfrm>
          <a:off x="2095500" y="169040175"/>
          <a:ext cx="5657850" cy="485775"/>
          <a:chOff x="2517075" y="3537113"/>
          <a:chExt cx="5657850" cy="485775"/>
        </a:xfrm>
      </xdr:grpSpPr>
      <xdr:grpSp>
        <xdr:nvGrpSpPr>
          <xdr:cNvPr id="1407" name="Shape 1096">
            <a:extLst>
              <a:ext uri="{FF2B5EF4-FFF2-40B4-BE49-F238E27FC236}">
                <a16:creationId xmlns:a16="http://schemas.microsoft.com/office/drawing/2014/main" id="{00000000-0008-0000-0600-00007F050000}"/>
              </a:ext>
            </a:extLst>
          </xdr:cNvPr>
          <xdr:cNvGrpSpPr/>
        </xdr:nvGrpSpPr>
        <xdr:grpSpPr>
          <a:xfrm>
            <a:off x="2517075" y="3537113"/>
            <a:ext cx="5657850" cy="485775"/>
            <a:chOff x="2517075" y="3537113"/>
            <a:chExt cx="5657850" cy="485775"/>
          </a:xfrm>
        </xdr:grpSpPr>
        <xdr:sp macro="" textlink="">
          <xdr:nvSpPr>
            <xdr:cNvPr id="1408" name="Shape 4">
              <a:extLst>
                <a:ext uri="{FF2B5EF4-FFF2-40B4-BE49-F238E27FC236}">
                  <a16:creationId xmlns:a16="http://schemas.microsoft.com/office/drawing/2014/main" id="{00000000-0008-0000-0600-000080050000}"/>
                </a:ext>
              </a:extLst>
            </xdr:cNvPr>
            <xdr:cNvSpPr/>
          </xdr:nvSpPr>
          <xdr:spPr>
            <a:xfrm>
              <a:off x="2517075" y="3537113"/>
              <a:ext cx="5657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09" name="Shape 1097">
              <a:extLst>
                <a:ext uri="{FF2B5EF4-FFF2-40B4-BE49-F238E27FC236}">
                  <a16:creationId xmlns:a16="http://schemas.microsoft.com/office/drawing/2014/main" id="{00000000-0008-0000-0600-000081050000}"/>
                </a:ext>
              </a:extLst>
            </xdr:cNvPr>
            <xdr:cNvGrpSpPr/>
          </xdr:nvGrpSpPr>
          <xdr:grpSpPr>
            <a:xfrm>
              <a:off x="2517075" y="3537113"/>
              <a:ext cx="5657850" cy="485775"/>
              <a:chOff x="2517075" y="3537113"/>
              <a:chExt cx="5657850" cy="485775"/>
            </a:xfrm>
          </xdr:grpSpPr>
          <xdr:sp macro="" textlink="">
            <xdr:nvSpPr>
              <xdr:cNvPr id="1410" name="Shape 1098">
                <a:extLst>
                  <a:ext uri="{FF2B5EF4-FFF2-40B4-BE49-F238E27FC236}">
                    <a16:creationId xmlns:a16="http://schemas.microsoft.com/office/drawing/2014/main" id="{00000000-0008-0000-0600-000082050000}"/>
                  </a:ext>
                </a:extLst>
              </xdr:cNvPr>
              <xdr:cNvSpPr/>
            </xdr:nvSpPr>
            <xdr:spPr>
              <a:xfrm>
                <a:off x="2517075" y="3537113"/>
                <a:ext cx="5657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11" name="Shape 1099">
                <a:extLst>
                  <a:ext uri="{FF2B5EF4-FFF2-40B4-BE49-F238E27FC236}">
                    <a16:creationId xmlns:a16="http://schemas.microsoft.com/office/drawing/2014/main" id="{00000000-0008-0000-0600-000083050000}"/>
                  </a:ext>
                </a:extLst>
              </xdr:cNvPr>
              <xdr:cNvGrpSpPr/>
            </xdr:nvGrpSpPr>
            <xdr:grpSpPr>
              <a:xfrm>
                <a:off x="2517075" y="3537113"/>
                <a:ext cx="5657850" cy="485775"/>
                <a:chOff x="17494139" y="25025075"/>
                <a:chExt cx="2296399" cy="493642"/>
              </a:xfrm>
            </xdr:grpSpPr>
            <xdr:sp macro="" textlink="">
              <xdr:nvSpPr>
                <xdr:cNvPr id="1412" name="Shape 1100">
                  <a:extLst>
                    <a:ext uri="{FF2B5EF4-FFF2-40B4-BE49-F238E27FC236}">
                      <a16:creationId xmlns:a16="http://schemas.microsoft.com/office/drawing/2014/main" id="{00000000-0008-0000-0600-000084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13" name="Shape 1101">
                  <a:extLst>
                    <a:ext uri="{FF2B5EF4-FFF2-40B4-BE49-F238E27FC236}">
                      <a16:creationId xmlns:a16="http://schemas.microsoft.com/office/drawing/2014/main" id="{00000000-0008-0000-0600-000085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PIECEL=</a:t>
                  </a:r>
                  <a:endParaRPr sz="1100" b="0"/>
                </a:p>
              </xdr:txBody>
            </xdr:sp>
            <xdr:sp macro="" textlink="">
              <xdr:nvSpPr>
                <xdr:cNvPr id="1414" name="Shape 1102">
                  <a:extLst>
                    <a:ext uri="{FF2B5EF4-FFF2-40B4-BE49-F238E27FC236}">
                      <a16:creationId xmlns:a16="http://schemas.microsoft.com/office/drawing/2014/main" id="{00000000-0008-0000-0600-000086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de elaboración de plan de identificación  y clasificación de contratos____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elaboración de plan de identificación  y clasificación de contratos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1781175</xdr:colOff>
      <xdr:row>187</xdr:row>
      <xdr:rowOff>219075</xdr:rowOff>
    </xdr:from>
    <xdr:ext cx="5657850" cy="485775"/>
    <xdr:grpSp>
      <xdr:nvGrpSpPr>
        <xdr:cNvPr id="1415" name="Shape 2">
          <a:extLst>
            <a:ext uri="{FF2B5EF4-FFF2-40B4-BE49-F238E27FC236}">
              <a16:creationId xmlns:a16="http://schemas.microsoft.com/office/drawing/2014/main" id="{00000000-0008-0000-0600-000087050000}"/>
            </a:ext>
          </a:extLst>
        </xdr:cNvPr>
        <xdr:cNvGrpSpPr/>
      </xdr:nvGrpSpPr>
      <xdr:grpSpPr>
        <a:xfrm>
          <a:off x="2095500" y="169945050"/>
          <a:ext cx="5657850" cy="485775"/>
          <a:chOff x="2517075" y="3537113"/>
          <a:chExt cx="5657850" cy="485775"/>
        </a:xfrm>
      </xdr:grpSpPr>
      <xdr:grpSp>
        <xdr:nvGrpSpPr>
          <xdr:cNvPr id="1416" name="Shape 1103">
            <a:extLst>
              <a:ext uri="{FF2B5EF4-FFF2-40B4-BE49-F238E27FC236}">
                <a16:creationId xmlns:a16="http://schemas.microsoft.com/office/drawing/2014/main" id="{00000000-0008-0000-0600-000088050000}"/>
              </a:ext>
            </a:extLst>
          </xdr:cNvPr>
          <xdr:cNvGrpSpPr/>
        </xdr:nvGrpSpPr>
        <xdr:grpSpPr>
          <a:xfrm>
            <a:off x="2517075" y="3537113"/>
            <a:ext cx="5657850" cy="485775"/>
            <a:chOff x="2517075" y="3537113"/>
            <a:chExt cx="5657850" cy="485775"/>
          </a:xfrm>
        </xdr:grpSpPr>
        <xdr:sp macro="" textlink="">
          <xdr:nvSpPr>
            <xdr:cNvPr id="1417" name="Shape 4">
              <a:extLst>
                <a:ext uri="{FF2B5EF4-FFF2-40B4-BE49-F238E27FC236}">
                  <a16:creationId xmlns:a16="http://schemas.microsoft.com/office/drawing/2014/main" id="{00000000-0008-0000-0600-000089050000}"/>
                </a:ext>
              </a:extLst>
            </xdr:cNvPr>
            <xdr:cNvSpPr/>
          </xdr:nvSpPr>
          <xdr:spPr>
            <a:xfrm>
              <a:off x="2517075" y="3537113"/>
              <a:ext cx="5657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18" name="Shape 1104">
              <a:extLst>
                <a:ext uri="{FF2B5EF4-FFF2-40B4-BE49-F238E27FC236}">
                  <a16:creationId xmlns:a16="http://schemas.microsoft.com/office/drawing/2014/main" id="{00000000-0008-0000-0600-00008A050000}"/>
                </a:ext>
              </a:extLst>
            </xdr:cNvPr>
            <xdr:cNvGrpSpPr/>
          </xdr:nvGrpSpPr>
          <xdr:grpSpPr>
            <a:xfrm>
              <a:off x="2517075" y="3537113"/>
              <a:ext cx="5657850" cy="485775"/>
              <a:chOff x="2517075" y="3537113"/>
              <a:chExt cx="5657850" cy="485775"/>
            </a:xfrm>
          </xdr:grpSpPr>
          <xdr:sp macro="" textlink="">
            <xdr:nvSpPr>
              <xdr:cNvPr id="1419" name="Shape 1105">
                <a:extLst>
                  <a:ext uri="{FF2B5EF4-FFF2-40B4-BE49-F238E27FC236}">
                    <a16:creationId xmlns:a16="http://schemas.microsoft.com/office/drawing/2014/main" id="{00000000-0008-0000-0600-00008B050000}"/>
                  </a:ext>
                </a:extLst>
              </xdr:cNvPr>
              <xdr:cNvSpPr/>
            </xdr:nvSpPr>
            <xdr:spPr>
              <a:xfrm>
                <a:off x="2517075" y="3537113"/>
                <a:ext cx="565785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20" name="Shape 1106">
                <a:extLst>
                  <a:ext uri="{FF2B5EF4-FFF2-40B4-BE49-F238E27FC236}">
                    <a16:creationId xmlns:a16="http://schemas.microsoft.com/office/drawing/2014/main" id="{00000000-0008-0000-0600-00008C050000}"/>
                  </a:ext>
                </a:extLst>
              </xdr:cNvPr>
              <xdr:cNvGrpSpPr/>
            </xdr:nvGrpSpPr>
            <xdr:grpSpPr>
              <a:xfrm>
                <a:off x="2517075" y="3537113"/>
                <a:ext cx="5657850" cy="485775"/>
                <a:chOff x="17494139" y="25025075"/>
                <a:chExt cx="2296399" cy="493642"/>
              </a:xfrm>
            </xdr:grpSpPr>
            <xdr:sp macro="" textlink="">
              <xdr:nvSpPr>
                <xdr:cNvPr id="1421" name="Shape 1107">
                  <a:extLst>
                    <a:ext uri="{FF2B5EF4-FFF2-40B4-BE49-F238E27FC236}">
                      <a16:creationId xmlns:a16="http://schemas.microsoft.com/office/drawing/2014/main" id="{00000000-0008-0000-0600-00008D050000}"/>
                    </a:ext>
                  </a:extLst>
                </xdr:cNvPr>
                <xdr:cNvSpPr/>
              </xdr:nvSpPr>
              <xdr:spPr>
                <a:xfrm>
                  <a:off x="17494139" y="25025075"/>
                  <a:ext cx="229637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22" name="Shape 1108">
                  <a:extLst>
                    <a:ext uri="{FF2B5EF4-FFF2-40B4-BE49-F238E27FC236}">
                      <a16:creationId xmlns:a16="http://schemas.microsoft.com/office/drawing/2014/main" id="{00000000-0008-0000-0600-00008E050000}"/>
                    </a:ext>
                  </a:extLst>
                </xdr:cNvPr>
                <xdr:cNvSpPr txBox="1"/>
              </xdr:nvSpPr>
              <xdr:spPr>
                <a:xfrm>
                  <a:off x="17494139" y="25120666"/>
                  <a:ext cx="579766" cy="22363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PIECEJ=</a:t>
                  </a:r>
                  <a:endParaRPr sz="1100" b="0"/>
                </a:p>
              </xdr:txBody>
            </xdr:sp>
            <xdr:sp macro="" textlink="">
              <xdr:nvSpPr>
                <xdr:cNvPr id="1423" name="Shape 1109">
                  <a:extLst>
                    <a:ext uri="{FF2B5EF4-FFF2-40B4-BE49-F238E27FC236}">
                      <a16:creationId xmlns:a16="http://schemas.microsoft.com/office/drawing/2014/main" id="{00000000-0008-0000-0600-00008F050000}"/>
                    </a:ext>
                  </a:extLst>
                </xdr:cNvPr>
                <xdr:cNvSpPr txBox="1"/>
              </xdr:nvSpPr>
              <xdr:spPr>
                <a:xfrm>
                  <a:off x="17841803" y="25025075"/>
                  <a:ext cx="1948735"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____% de ejecución de plan de identificación  y clasificación de contratos____</a:t>
                  </a:r>
                  <a:endParaRPr sz="1100" u="sng"/>
                </a:p>
                <a:p>
                  <a:pPr marL="0" marR="0" lvl="0" indent="0" algn="ctr" rtl="0">
                    <a:lnSpc>
                      <a:spcPct val="100000"/>
                    </a:lnSpc>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avance de ejecución de plan de identificación  y clasificación de contratos</a:t>
                  </a:r>
                  <a:endParaRPr sz="1100" u="none">
                    <a:solidFill>
                      <a:schemeClr val="dk1"/>
                    </a:solidFill>
                    <a:latin typeface="Calibri"/>
                    <a:ea typeface="Calibri"/>
                    <a:cs typeface="Calibri"/>
                    <a:sym typeface="Calibri"/>
                  </a:endParaRPr>
                </a:p>
              </xdr:txBody>
            </xdr:sp>
          </xdr:grpSp>
        </xdr:grpSp>
      </xdr:grpSp>
    </xdr:grpSp>
    <xdr:clientData fLocksWithSheet="0"/>
  </xdr:oneCellAnchor>
  <xdr:oneCellAnchor>
    <xdr:from>
      <xdr:col>1</xdr:col>
      <xdr:colOff>3133725</xdr:colOff>
      <xdr:row>38</xdr:row>
      <xdr:rowOff>200025</xdr:rowOff>
    </xdr:from>
    <xdr:ext cx="2552700" cy="485775"/>
    <xdr:grpSp>
      <xdr:nvGrpSpPr>
        <xdr:cNvPr id="1424" name="Shape 2">
          <a:extLst>
            <a:ext uri="{FF2B5EF4-FFF2-40B4-BE49-F238E27FC236}">
              <a16:creationId xmlns:a16="http://schemas.microsoft.com/office/drawing/2014/main" id="{00000000-0008-0000-0600-000090050000}"/>
            </a:ext>
          </a:extLst>
        </xdr:cNvPr>
        <xdr:cNvGrpSpPr/>
      </xdr:nvGrpSpPr>
      <xdr:grpSpPr>
        <a:xfrm>
          <a:off x="3448050" y="32261175"/>
          <a:ext cx="2552700" cy="485775"/>
          <a:chOff x="4069650" y="3537113"/>
          <a:chExt cx="2552700" cy="485775"/>
        </a:xfrm>
      </xdr:grpSpPr>
      <xdr:grpSp>
        <xdr:nvGrpSpPr>
          <xdr:cNvPr id="1425" name="Shape 1110">
            <a:extLst>
              <a:ext uri="{FF2B5EF4-FFF2-40B4-BE49-F238E27FC236}">
                <a16:creationId xmlns:a16="http://schemas.microsoft.com/office/drawing/2014/main" id="{00000000-0008-0000-0600-000091050000}"/>
              </a:ext>
            </a:extLst>
          </xdr:cNvPr>
          <xdr:cNvGrpSpPr/>
        </xdr:nvGrpSpPr>
        <xdr:grpSpPr>
          <a:xfrm>
            <a:off x="4069650" y="3537113"/>
            <a:ext cx="2552700" cy="485775"/>
            <a:chOff x="4069650" y="3537113"/>
            <a:chExt cx="2552700" cy="485775"/>
          </a:xfrm>
        </xdr:grpSpPr>
        <xdr:sp macro="" textlink="">
          <xdr:nvSpPr>
            <xdr:cNvPr id="1426" name="Shape 4">
              <a:extLst>
                <a:ext uri="{FF2B5EF4-FFF2-40B4-BE49-F238E27FC236}">
                  <a16:creationId xmlns:a16="http://schemas.microsoft.com/office/drawing/2014/main" id="{00000000-0008-0000-0600-000092050000}"/>
                </a:ext>
              </a:extLst>
            </xdr:cNvPr>
            <xdr:cNvSpPr/>
          </xdr:nvSpPr>
          <xdr:spPr>
            <a:xfrm>
              <a:off x="4069650" y="3537113"/>
              <a:ext cx="25527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27" name="Shape 1111">
              <a:extLst>
                <a:ext uri="{FF2B5EF4-FFF2-40B4-BE49-F238E27FC236}">
                  <a16:creationId xmlns:a16="http://schemas.microsoft.com/office/drawing/2014/main" id="{00000000-0008-0000-0600-000093050000}"/>
                </a:ext>
              </a:extLst>
            </xdr:cNvPr>
            <xdr:cNvGrpSpPr/>
          </xdr:nvGrpSpPr>
          <xdr:grpSpPr>
            <a:xfrm>
              <a:off x="4069650" y="3537113"/>
              <a:ext cx="2552700" cy="485775"/>
              <a:chOff x="4069650" y="3537113"/>
              <a:chExt cx="2552700" cy="485775"/>
            </a:xfrm>
          </xdr:grpSpPr>
          <xdr:sp macro="" textlink="">
            <xdr:nvSpPr>
              <xdr:cNvPr id="1428" name="Shape 1112">
                <a:extLst>
                  <a:ext uri="{FF2B5EF4-FFF2-40B4-BE49-F238E27FC236}">
                    <a16:creationId xmlns:a16="http://schemas.microsoft.com/office/drawing/2014/main" id="{00000000-0008-0000-0600-000094050000}"/>
                  </a:ext>
                </a:extLst>
              </xdr:cNvPr>
              <xdr:cNvSpPr/>
            </xdr:nvSpPr>
            <xdr:spPr>
              <a:xfrm>
                <a:off x="4069650" y="3537113"/>
                <a:ext cx="2552700" cy="485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429" name="Shape 1113">
                <a:extLst>
                  <a:ext uri="{FF2B5EF4-FFF2-40B4-BE49-F238E27FC236}">
                    <a16:creationId xmlns:a16="http://schemas.microsoft.com/office/drawing/2014/main" id="{00000000-0008-0000-0600-000095050000}"/>
                  </a:ext>
                </a:extLst>
              </xdr:cNvPr>
              <xdr:cNvGrpSpPr/>
            </xdr:nvGrpSpPr>
            <xdr:grpSpPr>
              <a:xfrm>
                <a:off x="4069650" y="3537113"/>
                <a:ext cx="2552700" cy="485775"/>
                <a:chOff x="16954500" y="25025075"/>
                <a:chExt cx="2932042" cy="493642"/>
              </a:xfrm>
            </xdr:grpSpPr>
            <xdr:sp macro="" textlink="">
              <xdr:nvSpPr>
                <xdr:cNvPr id="1430" name="Shape 1114">
                  <a:extLst>
                    <a:ext uri="{FF2B5EF4-FFF2-40B4-BE49-F238E27FC236}">
                      <a16:creationId xmlns:a16="http://schemas.microsoft.com/office/drawing/2014/main" id="{00000000-0008-0000-0600-000096050000}"/>
                    </a:ext>
                  </a:extLst>
                </xdr:cNvPr>
                <xdr:cNvSpPr/>
              </xdr:nvSpPr>
              <xdr:spPr>
                <a:xfrm>
                  <a:off x="16954500" y="25025075"/>
                  <a:ext cx="2932025" cy="4936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31" name="Shape 1115">
                  <a:extLst>
                    <a:ext uri="{FF2B5EF4-FFF2-40B4-BE49-F238E27FC236}">
                      <a16:creationId xmlns:a16="http://schemas.microsoft.com/office/drawing/2014/main" id="{00000000-0008-0000-0600-000097050000}"/>
                    </a:ext>
                  </a:extLst>
                </xdr:cNvPr>
                <xdr:cNvSpPr txBox="1"/>
              </xdr:nvSpPr>
              <xdr:spPr>
                <a:xfrm>
                  <a:off x="16954500" y="25154284"/>
                  <a:ext cx="604412" cy="188331"/>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CSC</a:t>
                  </a:r>
                  <a:r>
                    <a:rPr lang="en-US" sz="1100" b="0">
                      <a:solidFill>
                        <a:schemeClr val="dk1"/>
                      </a:solidFill>
                      <a:latin typeface="Calibri"/>
                      <a:ea typeface="Calibri"/>
                      <a:cs typeface="Calibri"/>
                      <a:sym typeface="Calibri"/>
                    </a:rPr>
                    <a:t>=</a:t>
                  </a:r>
                  <a:endParaRPr sz="1400"/>
                </a:p>
              </xdr:txBody>
            </xdr:sp>
            <xdr:sp macro="" textlink="">
              <xdr:nvSpPr>
                <xdr:cNvPr id="1432" name="Shape 1116">
                  <a:extLst>
                    <a:ext uri="{FF2B5EF4-FFF2-40B4-BE49-F238E27FC236}">
                      <a16:creationId xmlns:a16="http://schemas.microsoft.com/office/drawing/2014/main" id="{00000000-0008-0000-0600-000098050000}"/>
                    </a:ext>
                  </a:extLst>
                </xdr:cNvPr>
                <xdr:cNvSpPr txBox="1"/>
              </xdr:nvSpPr>
              <xdr:spPr>
                <a:xfrm>
                  <a:off x="17115183" y="25025075"/>
                  <a:ext cx="2771359" cy="493642"/>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Clr>
                      <a:schemeClr val="dk1"/>
                    </a:buClr>
                    <a:buSzPts val="1100"/>
                    <a:buFont typeface="Calibri"/>
                    <a:buNone/>
                  </a:pPr>
                  <a:r>
                    <a:rPr lang="en-US" sz="1100" u="sng">
                      <a:solidFill>
                        <a:schemeClr val="dk1"/>
                      </a:solidFill>
                      <a:latin typeface="Calibri"/>
                      <a:ea typeface="Calibri"/>
                      <a:cs typeface="Calibri"/>
                      <a:sym typeface="Calibri"/>
                    </a:rPr>
                    <a:t>___Convenios Suscritos___</a:t>
                  </a:r>
                  <a:endParaRPr sz="1100" u="sng"/>
                </a:p>
                <a:p>
                  <a:pPr marL="0" lvl="0" indent="0" algn="ctr" rtl="0">
                    <a:spcBef>
                      <a:spcPts val="0"/>
                    </a:spcBef>
                    <a:spcAft>
                      <a:spcPts val="0"/>
                    </a:spcAft>
                    <a:buClr>
                      <a:schemeClr val="dk1"/>
                    </a:buClr>
                    <a:buSzPts val="1100"/>
                    <a:buFont typeface="Calibri"/>
                    <a:buNone/>
                  </a:pPr>
                  <a:r>
                    <a:rPr lang="en-US" sz="1100" u="none">
                      <a:solidFill>
                        <a:schemeClr val="dk1"/>
                      </a:solidFill>
                      <a:latin typeface="Calibri"/>
                      <a:ea typeface="Calibri"/>
                      <a:cs typeface="Calibri"/>
                      <a:sym typeface="Calibri"/>
                    </a:rPr>
                    <a:t>Total Convenios planeados</a:t>
                  </a:r>
                  <a:endParaRPr sz="1400"/>
                </a:p>
              </xdr:txBody>
            </xdr:sp>
          </xdr:grpSp>
        </xdr:grpSp>
      </xdr:grpSp>
    </xdr:grpSp>
    <xdr:clientData fLocksWithSheet="0"/>
  </xdr:oneCellAnchor>
  <xdr:oneCellAnchor>
    <xdr:from>
      <xdr:col>1</xdr:col>
      <xdr:colOff>1533525</xdr:colOff>
      <xdr:row>6</xdr:row>
      <xdr:rowOff>219075</xdr:rowOff>
    </xdr:from>
    <xdr:ext cx="6238875" cy="590550"/>
    <xdr:pic>
      <xdr:nvPicPr>
        <xdr:cNvPr id="1433" name="image16.png">
          <a:extLst>
            <a:ext uri="{FF2B5EF4-FFF2-40B4-BE49-F238E27FC236}">
              <a16:creationId xmlns:a16="http://schemas.microsoft.com/office/drawing/2014/main" id="{00000000-0008-0000-0600-00009905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1981200</xdr:colOff>
      <xdr:row>7</xdr:row>
      <xdr:rowOff>76200</xdr:rowOff>
    </xdr:from>
    <xdr:ext cx="4876800" cy="600075"/>
    <xdr:pic>
      <xdr:nvPicPr>
        <xdr:cNvPr id="1434" name="image12.png">
          <a:extLst>
            <a:ext uri="{FF2B5EF4-FFF2-40B4-BE49-F238E27FC236}">
              <a16:creationId xmlns:a16="http://schemas.microsoft.com/office/drawing/2014/main" id="{00000000-0008-0000-0600-00009A05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1543050</xdr:colOff>
      <xdr:row>8</xdr:row>
      <xdr:rowOff>219075</xdr:rowOff>
    </xdr:from>
    <xdr:ext cx="6105525" cy="638175"/>
    <xdr:pic>
      <xdr:nvPicPr>
        <xdr:cNvPr id="1435" name="image22.png">
          <a:extLst>
            <a:ext uri="{FF2B5EF4-FFF2-40B4-BE49-F238E27FC236}">
              <a16:creationId xmlns:a16="http://schemas.microsoft.com/office/drawing/2014/main" id="{00000000-0008-0000-0600-00009B05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1162050</xdr:colOff>
      <xdr:row>9</xdr:row>
      <xdr:rowOff>171450</xdr:rowOff>
    </xdr:from>
    <xdr:ext cx="7286625" cy="533400"/>
    <xdr:pic>
      <xdr:nvPicPr>
        <xdr:cNvPr id="1436" name="image21.png">
          <a:extLst>
            <a:ext uri="{FF2B5EF4-FFF2-40B4-BE49-F238E27FC236}">
              <a16:creationId xmlns:a16="http://schemas.microsoft.com/office/drawing/2014/main" id="{00000000-0008-0000-0600-00009C05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352425</xdr:colOff>
      <xdr:row>10</xdr:row>
      <xdr:rowOff>257175</xdr:rowOff>
    </xdr:from>
    <xdr:ext cx="8315325" cy="514350"/>
    <xdr:pic>
      <xdr:nvPicPr>
        <xdr:cNvPr id="1437" name="image19.png">
          <a:extLst>
            <a:ext uri="{FF2B5EF4-FFF2-40B4-BE49-F238E27FC236}">
              <a16:creationId xmlns:a16="http://schemas.microsoft.com/office/drawing/2014/main" id="{00000000-0008-0000-0600-00009D05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819150</xdr:colOff>
      <xdr:row>11</xdr:row>
      <xdr:rowOff>161925</xdr:rowOff>
    </xdr:from>
    <xdr:ext cx="7324725" cy="581025"/>
    <xdr:pic>
      <xdr:nvPicPr>
        <xdr:cNvPr id="1438" name="image17.png">
          <a:extLst>
            <a:ext uri="{FF2B5EF4-FFF2-40B4-BE49-F238E27FC236}">
              <a16:creationId xmlns:a16="http://schemas.microsoft.com/office/drawing/2014/main" id="{00000000-0008-0000-0600-00009E05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485775</xdr:colOff>
      <xdr:row>12</xdr:row>
      <xdr:rowOff>152400</xdr:rowOff>
    </xdr:from>
    <xdr:ext cx="8115300" cy="742950"/>
    <xdr:pic>
      <xdr:nvPicPr>
        <xdr:cNvPr id="1439" name="image28.png">
          <a:extLst>
            <a:ext uri="{FF2B5EF4-FFF2-40B4-BE49-F238E27FC236}">
              <a16:creationId xmlns:a16="http://schemas.microsoft.com/office/drawing/2014/main" id="{00000000-0008-0000-0600-00009F05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885825</xdr:colOff>
      <xdr:row>13</xdr:row>
      <xdr:rowOff>133350</xdr:rowOff>
    </xdr:from>
    <xdr:ext cx="7200900" cy="762000"/>
    <xdr:pic>
      <xdr:nvPicPr>
        <xdr:cNvPr id="1440" name="image27.png">
          <a:extLst>
            <a:ext uri="{FF2B5EF4-FFF2-40B4-BE49-F238E27FC236}">
              <a16:creationId xmlns:a16="http://schemas.microsoft.com/office/drawing/2014/main" id="{00000000-0008-0000-0600-0000A005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1171575</xdr:colOff>
      <xdr:row>14</xdr:row>
      <xdr:rowOff>66675</xdr:rowOff>
    </xdr:from>
    <xdr:ext cx="6353175" cy="733425"/>
    <xdr:pic>
      <xdr:nvPicPr>
        <xdr:cNvPr id="1441" name="image18.png">
          <a:extLst>
            <a:ext uri="{FF2B5EF4-FFF2-40B4-BE49-F238E27FC236}">
              <a16:creationId xmlns:a16="http://schemas.microsoft.com/office/drawing/2014/main" id="{00000000-0008-0000-0600-0000A105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638175</xdr:colOff>
      <xdr:row>15</xdr:row>
      <xdr:rowOff>114300</xdr:rowOff>
    </xdr:from>
    <xdr:ext cx="7429500" cy="695325"/>
    <xdr:pic>
      <xdr:nvPicPr>
        <xdr:cNvPr id="1442" name="image29.png">
          <a:extLst>
            <a:ext uri="{FF2B5EF4-FFF2-40B4-BE49-F238E27FC236}">
              <a16:creationId xmlns:a16="http://schemas.microsoft.com/office/drawing/2014/main" id="{00000000-0008-0000-0600-0000A205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1133475</xdr:colOff>
      <xdr:row>16</xdr:row>
      <xdr:rowOff>276225</xdr:rowOff>
    </xdr:from>
    <xdr:ext cx="6191250" cy="495300"/>
    <xdr:pic>
      <xdr:nvPicPr>
        <xdr:cNvPr id="1443" name="image10.png">
          <a:extLst>
            <a:ext uri="{FF2B5EF4-FFF2-40B4-BE49-F238E27FC236}">
              <a16:creationId xmlns:a16="http://schemas.microsoft.com/office/drawing/2014/main" id="{00000000-0008-0000-0600-0000A305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2181225</xdr:colOff>
      <xdr:row>17</xdr:row>
      <xdr:rowOff>228600</xdr:rowOff>
    </xdr:from>
    <xdr:ext cx="4543425" cy="609600"/>
    <xdr:pic>
      <xdr:nvPicPr>
        <xdr:cNvPr id="1444" name="image26.png">
          <a:extLst>
            <a:ext uri="{FF2B5EF4-FFF2-40B4-BE49-F238E27FC236}">
              <a16:creationId xmlns:a16="http://schemas.microsoft.com/office/drawing/2014/main" id="{00000000-0008-0000-0600-0000A405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828675</xdr:colOff>
      <xdr:row>18</xdr:row>
      <xdr:rowOff>161925</xdr:rowOff>
    </xdr:from>
    <xdr:ext cx="7248525" cy="552450"/>
    <xdr:pic>
      <xdr:nvPicPr>
        <xdr:cNvPr id="1445" name="image30.png">
          <a:extLst>
            <a:ext uri="{FF2B5EF4-FFF2-40B4-BE49-F238E27FC236}">
              <a16:creationId xmlns:a16="http://schemas.microsoft.com/office/drawing/2014/main" id="{00000000-0008-0000-0600-0000A505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1276350</xdr:colOff>
      <xdr:row>19</xdr:row>
      <xdr:rowOff>285750</xdr:rowOff>
    </xdr:from>
    <xdr:ext cx="5962650" cy="514350"/>
    <xdr:pic>
      <xdr:nvPicPr>
        <xdr:cNvPr id="1446" name="image25.png">
          <a:extLst>
            <a:ext uri="{FF2B5EF4-FFF2-40B4-BE49-F238E27FC236}">
              <a16:creationId xmlns:a16="http://schemas.microsoft.com/office/drawing/2014/main" id="{00000000-0008-0000-0600-0000A6050000}"/>
            </a:ext>
          </a:extLst>
        </xdr:cNvPr>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2314575</xdr:colOff>
      <xdr:row>20</xdr:row>
      <xdr:rowOff>276225</xdr:rowOff>
    </xdr:from>
    <xdr:ext cx="4029075" cy="466725"/>
    <xdr:pic>
      <xdr:nvPicPr>
        <xdr:cNvPr id="1447" name="image23.png">
          <a:extLst>
            <a:ext uri="{FF2B5EF4-FFF2-40B4-BE49-F238E27FC236}">
              <a16:creationId xmlns:a16="http://schemas.microsoft.com/office/drawing/2014/main" id="{00000000-0008-0000-0600-0000A7050000}"/>
            </a:ext>
          </a:extLst>
        </xdr:cNvPr>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1000125</xdr:colOff>
      <xdr:row>21</xdr:row>
      <xdr:rowOff>190500</xdr:rowOff>
    </xdr:from>
    <xdr:ext cx="6772275" cy="514350"/>
    <xdr:pic>
      <xdr:nvPicPr>
        <xdr:cNvPr id="1448" name="image24.png">
          <a:extLst>
            <a:ext uri="{FF2B5EF4-FFF2-40B4-BE49-F238E27FC236}">
              <a16:creationId xmlns:a16="http://schemas.microsoft.com/office/drawing/2014/main" id="{00000000-0008-0000-0600-0000A805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1762125</xdr:colOff>
      <xdr:row>22</xdr:row>
      <xdr:rowOff>285750</xdr:rowOff>
    </xdr:from>
    <xdr:ext cx="5534025" cy="495300"/>
    <xdr:pic>
      <xdr:nvPicPr>
        <xdr:cNvPr id="1449" name="image11.png">
          <a:extLst>
            <a:ext uri="{FF2B5EF4-FFF2-40B4-BE49-F238E27FC236}">
              <a16:creationId xmlns:a16="http://schemas.microsoft.com/office/drawing/2014/main" id="{00000000-0008-0000-0600-0000A905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847725</xdr:colOff>
      <xdr:row>23</xdr:row>
      <xdr:rowOff>57150</xdr:rowOff>
    </xdr:from>
    <xdr:ext cx="7305675" cy="790575"/>
    <xdr:pic>
      <xdr:nvPicPr>
        <xdr:cNvPr id="1450" name="image20.png">
          <a:extLst>
            <a:ext uri="{FF2B5EF4-FFF2-40B4-BE49-F238E27FC236}">
              <a16:creationId xmlns:a16="http://schemas.microsoft.com/office/drawing/2014/main" id="{00000000-0008-0000-0600-0000AA050000}"/>
            </a:ext>
          </a:extLst>
        </xdr:cNvPr>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2019300</xdr:colOff>
      <xdr:row>24</xdr:row>
      <xdr:rowOff>57150</xdr:rowOff>
    </xdr:from>
    <xdr:ext cx="4933950" cy="695325"/>
    <xdr:pic>
      <xdr:nvPicPr>
        <xdr:cNvPr id="1451" name="image15.png">
          <a:extLst>
            <a:ext uri="{FF2B5EF4-FFF2-40B4-BE49-F238E27FC236}">
              <a16:creationId xmlns:a16="http://schemas.microsoft.com/office/drawing/2014/main" id="{00000000-0008-0000-0600-0000AB050000}"/>
            </a:ext>
          </a:extLst>
        </xdr:cNvPr>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1981200</xdr:colOff>
      <xdr:row>25</xdr:row>
      <xdr:rowOff>133350</xdr:rowOff>
    </xdr:from>
    <xdr:ext cx="4619625" cy="552450"/>
    <xdr:pic>
      <xdr:nvPicPr>
        <xdr:cNvPr id="1452" name="image9.png">
          <a:extLst>
            <a:ext uri="{FF2B5EF4-FFF2-40B4-BE49-F238E27FC236}">
              <a16:creationId xmlns:a16="http://schemas.microsoft.com/office/drawing/2014/main" id="{00000000-0008-0000-0600-0000AC050000}"/>
            </a:ext>
          </a:extLst>
        </xdr:cNvPr>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3409950</xdr:colOff>
      <xdr:row>26</xdr:row>
      <xdr:rowOff>38100</xdr:rowOff>
    </xdr:from>
    <xdr:ext cx="1876425" cy="762000"/>
    <xdr:pic>
      <xdr:nvPicPr>
        <xdr:cNvPr id="1453" name="image8.png">
          <a:extLst>
            <a:ext uri="{FF2B5EF4-FFF2-40B4-BE49-F238E27FC236}">
              <a16:creationId xmlns:a16="http://schemas.microsoft.com/office/drawing/2014/main" id="{00000000-0008-0000-0600-0000AD050000}"/>
            </a:ext>
          </a:extLst>
        </xdr:cNvPr>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2857500</xdr:colOff>
      <xdr:row>27</xdr:row>
      <xdr:rowOff>114300</xdr:rowOff>
    </xdr:from>
    <xdr:ext cx="2676525" cy="752475"/>
    <xdr:pic>
      <xdr:nvPicPr>
        <xdr:cNvPr id="1454" name="image13.jpg">
          <a:extLst>
            <a:ext uri="{FF2B5EF4-FFF2-40B4-BE49-F238E27FC236}">
              <a16:creationId xmlns:a16="http://schemas.microsoft.com/office/drawing/2014/main" id="{00000000-0008-0000-0600-0000AE050000}"/>
            </a:ext>
          </a:extLst>
        </xdr:cNvPr>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2381250</xdr:colOff>
      <xdr:row>28</xdr:row>
      <xdr:rowOff>76200</xdr:rowOff>
    </xdr:from>
    <xdr:ext cx="4276725" cy="742950"/>
    <xdr:pic>
      <xdr:nvPicPr>
        <xdr:cNvPr id="1455" name="image14.png">
          <a:extLst>
            <a:ext uri="{FF2B5EF4-FFF2-40B4-BE49-F238E27FC236}">
              <a16:creationId xmlns:a16="http://schemas.microsoft.com/office/drawing/2014/main" id="{00000000-0008-0000-0600-0000AF050000}"/>
            </a:ext>
          </a:extLst>
        </xdr:cNvPr>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5</xdr:row>
      <xdr:rowOff>0</xdr:rowOff>
    </xdr:from>
    <xdr:ext cx="8934450" cy="466725"/>
    <xdr:pic>
      <xdr:nvPicPr>
        <xdr:cNvPr id="1456" name="image31.png">
          <a:extLst>
            <a:ext uri="{FF2B5EF4-FFF2-40B4-BE49-F238E27FC236}">
              <a16:creationId xmlns:a16="http://schemas.microsoft.com/office/drawing/2014/main" id="{00000000-0008-0000-0600-0000B0050000}"/>
            </a:ext>
          </a:extLst>
        </xdr:cNvPr>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hyperlink" Target="https://docs.google.com/spreadsheets/d/17UpHDHsaVam2nCJ_HM1UNGaocg4-Izgp/edit?usp=drive_link&amp;ouid=103271891278867241295&amp;rtpof=true&amp;sd=true"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M985"/>
  <sheetViews>
    <sheetView topLeftCell="A81" workbookViewId="0">
      <selection activeCell="O103" sqref="O103"/>
    </sheetView>
  </sheetViews>
  <sheetFormatPr baseColWidth="10" defaultColWidth="14.42578125" defaultRowHeight="15" customHeight="1" x14ac:dyDescent="0.25"/>
  <cols>
    <col min="1" max="1" width="6.140625" customWidth="1"/>
    <col min="2" max="2" width="27.140625" customWidth="1"/>
    <col min="3" max="3" width="39.28515625" customWidth="1"/>
    <col min="4" max="4" width="18.140625" customWidth="1"/>
    <col min="5" max="5" width="40.42578125" customWidth="1"/>
    <col min="6" max="6" width="22.7109375" customWidth="1"/>
    <col min="7" max="7" width="14.7109375" customWidth="1"/>
    <col min="8" max="8" width="20.85546875" customWidth="1"/>
    <col min="9" max="9" width="26.42578125" customWidth="1"/>
    <col min="10" max="10" width="22" customWidth="1"/>
    <col min="11" max="11" width="8.5703125" customWidth="1"/>
    <col min="12" max="13" width="21.42578125" customWidth="1"/>
    <col min="14" max="14" width="6.85546875" customWidth="1"/>
    <col min="15" max="15" width="21.5703125" customWidth="1"/>
    <col min="16" max="16" width="11.28515625" customWidth="1"/>
    <col min="17" max="17" width="17.28515625" customWidth="1"/>
    <col min="18" max="18" width="11.42578125" customWidth="1"/>
    <col min="19" max="19" width="14.140625" customWidth="1"/>
    <col min="20" max="39" width="11.42578125" customWidth="1"/>
  </cols>
  <sheetData>
    <row r="1" spans="1:39" ht="33" customHeight="1" x14ac:dyDescent="0.25">
      <c r="A1" s="1"/>
      <c r="B1" s="2" t="s">
        <v>0</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0.25" customHeight="1" x14ac:dyDescent="0.25">
      <c r="A2" s="1"/>
      <c r="B2" s="3"/>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7.75" customHeight="1" x14ac:dyDescent="0.25">
      <c r="A3" s="4">
        <v>1</v>
      </c>
      <c r="B3" s="210" t="s">
        <v>1</v>
      </c>
      <c r="C3" s="211"/>
      <c r="D3" s="211"/>
      <c r="E3" s="211"/>
      <c r="F3" s="212"/>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2" customHeight="1" x14ac:dyDescent="0.25">
      <c r="A4" s="1"/>
      <c r="B4" s="1">
        <v>1</v>
      </c>
      <c r="C4" s="1" t="s">
        <v>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12" customHeight="1" x14ac:dyDescent="0.25">
      <c r="A5" s="1"/>
      <c r="B5" s="1">
        <v>4</v>
      </c>
      <c r="C5" s="1" t="s">
        <v>3</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2" customHeight="1" x14ac:dyDescent="0.25">
      <c r="A6" s="1"/>
      <c r="B6" s="1"/>
      <c r="C6" s="1" t="s">
        <v>4</v>
      </c>
      <c r="D6" s="1" t="s">
        <v>5</v>
      </c>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2" customHeight="1" x14ac:dyDescent="0.25">
      <c r="A7" s="1"/>
      <c r="B7" s="1"/>
      <c r="C7" s="1" t="s">
        <v>6</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2" customHeight="1" x14ac:dyDescent="0.25">
      <c r="A8" s="1"/>
      <c r="B8" s="1">
        <v>2</v>
      </c>
      <c r="C8" s="1" t="s">
        <v>7</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2" customHeight="1" x14ac:dyDescent="0.25">
      <c r="A9" s="1"/>
      <c r="B9" s="1">
        <v>3</v>
      </c>
      <c r="C9" s="1" t="s">
        <v>8</v>
      </c>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2" customHeight="1" x14ac:dyDescent="0.25">
      <c r="A10" s="1"/>
      <c r="B10" s="1">
        <v>5</v>
      </c>
      <c r="C10" s="1" t="s">
        <v>9</v>
      </c>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20.25" customHeight="1" x14ac:dyDescent="0.25">
      <c r="A11" s="1"/>
      <c r="B11" s="3"/>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22.5" customHeight="1" x14ac:dyDescent="0.25">
      <c r="A12" s="4">
        <v>2</v>
      </c>
      <c r="B12" s="210" t="s">
        <v>10</v>
      </c>
      <c r="C12" s="211"/>
      <c r="D12" s="211"/>
      <c r="E12" s="213"/>
      <c r="F12" s="5"/>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5.25" customHeight="1" x14ac:dyDescent="0.25">
      <c r="A13" s="1"/>
      <c r="B13" s="6"/>
      <c r="C13" s="6"/>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1.25" customHeight="1" x14ac:dyDescent="0.25">
      <c r="A14" s="7" t="s">
        <v>11</v>
      </c>
      <c r="B14" s="6" t="s">
        <v>12</v>
      </c>
      <c r="C14" s="6" t="s">
        <v>13</v>
      </c>
      <c r="D14" s="214" t="s">
        <v>14</v>
      </c>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1.25" customHeight="1" x14ac:dyDescent="0.25">
      <c r="A15" s="7" t="s">
        <v>15</v>
      </c>
      <c r="B15" s="6" t="s">
        <v>16</v>
      </c>
      <c r="C15" s="6" t="s">
        <v>13</v>
      </c>
      <c r="D15" s="214" t="s">
        <v>17</v>
      </c>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c r="AM15" s="215"/>
    </row>
    <row r="16" spans="1:39" ht="11.25" customHeight="1" x14ac:dyDescent="0.25">
      <c r="A16" s="7" t="s">
        <v>18</v>
      </c>
      <c r="B16" s="6" t="s">
        <v>19</v>
      </c>
      <c r="C16" s="6" t="s">
        <v>13</v>
      </c>
      <c r="D16" s="214" t="s">
        <v>20</v>
      </c>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row>
    <row r="17" spans="1:39" ht="11.25" customHeight="1" x14ac:dyDescent="0.25">
      <c r="A17" s="7" t="s">
        <v>21</v>
      </c>
      <c r="B17" s="6" t="s">
        <v>22</v>
      </c>
      <c r="C17" s="6" t="s">
        <v>13</v>
      </c>
      <c r="D17" s="214" t="s">
        <v>23</v>
      </c>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row>
    <row r="18" spans="1:39" ht="11.25" customHeight="1" x14ac:dyDescent="0.25">
      <c r="A18" s="7" t="s">
        <v>24</v>
      </c>
      <c r="B18" s="6" t="s">
        <v>25</v>
      </c>
      <c r="C18" s="6" t="s">
        <v>26</v>
      </c>
      <c r="D18" s="214" t="s">
        <v>27</v>
      </c>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1.25" customHeight="1" x14ac:dyDescent="0.25">
      <c r="A19" s="7" t="s">
        <v>28</v>
      </c>
      <c r="B19" s="6" t="s">
        <v>29</v>
      </c>
      <c r="C19" s="6"/>
      <c r="D19" s="216" t="s">
        <v>914</v>
      </c>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row>
    <row r="20" spans="1:39" ht="11.25" customHeight="1" x14ac:dyDescent="0.25">
      <c r="A20" s="7" t="s">
        <v>30</v>
      </c>
      <c r="B20" s="6" t="s">
        <v>31</v>
      </c>
      <c r="C20" s="6"/>
      <c r="D20" s="216" t="s">
        <v>27</v>
      </c>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1.25" customHeight="1" x14ac:dyDescent="0.25">
      <c r="A21" s="1"/>
      <c r="B21" s="3"/>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row>
    <row r="22" spans="1:39" ht="11.25" customHeight="1" x14ac:dyDescent="0.25">
      <c r="A22" s="4">
        <v>3</v>
      </c>
      <c r="B22" s="210" t="s">
        <v>32</v>
      </c>
      <c r="C22" s="211"/>
      <c r="D22" s="211"/>
      <c r="E22" s="213"/>
      <c r="F22" s="5"/>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row>
    <row r="23" spans="1:39" ht="11.25" customHeight="1" x14ac:dyDescent="0.25">
      <c r="A23" s="1"/>
      <c r="B23" s="3">
        <v>1</v>
      </c>
      <c r="C23" s="1" t="s">
        <v>33</v>
      </c>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row>
    <row r="24" spans="1:39" ht="11.25" customHeight="1" x14ac:dyDescent="0.25">
      <c r="A24" s="1"/>
      <c r="B24" s="3">
        <v>2</v>
      </c>
      <c r="C24" s="1" t="s">
        <v>34</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row>
    <row r="25" spans="1:39" ht="11.25" customHeight="1" x14ac:dyDescent="0.25">
      <c r="A25" s="1"/>
      <c r="B25" s="3">
        <v>3</v>
      </c>
      <c r="C25" s="1" t="s">
        <v>35</v>
      </c>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row>
    <row r="26" spans="1:39" ht="11.25" customHeight="1" x14ac:dyDescent="0.25">
      <c r="A26" s="1"/>
      <c r="B26" s="3">
        <v>4</v>
      </c>
      <c r="C26" s="1" t="s">
        <v>36</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39" ht="11.25" customHeight="1" x14ac:dyDescent="0.25">
      <c r="A27" s="1"/>
      <c r="B27" s="3"/>
      <c r="C27" s="1" t="s">
        <v>6</v>
      </c>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row>
    <row r="28" spans="1:39" ht="11.25" customHeight="1" x14ac:dyDescent="0.25">
      <c r="A28" s="1"/>
      <c r="B28" s="3">
        <v>5</v>
      </c>
      <c r="C28" s="9" t="s">
        <v>37</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row>
    <row r="29" spans="1:39" ht="11.25" customHeight="1" x14ac:dyDescent="0.25">
      <c r="A29" s="1"/>
      <c r="B29" s="3"/>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1:39" ht="11.25" customHeight="1" x14ac:dyDescent="0.25">
      <c r="A30" s="4">
        <v>4</v>
      </c>
      <c r="B30" s="210" t="s">
        <v>38</v>
      </c>
      <c r="C30" s="211"/>
      <c r="D30" s="211"/>
      <c r="E30" s="213"/>
      <c r="F30" s="5"/>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1:39" ht="11.25" customHeight="1" x14ac:dyDescent="0.25">
      <c r="A31" s="1"/>
      <c r="B31" s="3"/>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1:39" ht="33.75" customHeight="1" x14ac:dyDescent="0.25">
      <c r="A32" s="1"/>
      <c r="B32" s="6" t="s">
        <v>39</v>
      </c>
      <c r="C32" s="214" t="s">
        <v>40</v>
      </c>
      <c r="D32" s="215"/>
      <c r="E32" s="215"/>
      <c r="F32" s="215"/>
      <c r="G32" s="3" t="s">
        <v>41</v>
      </c>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33.75" customHeight="1" x14ac:dyDescent="0.25">
      <c r="A33" s="1"/>
      <c r="B33" s="6" t="s">
        <v>42</v>
      </c>
      <c r="C33" s="214" t="s">
        <v>43</v>
      </c>
      <c r="D33" s="215"/>
      <c r="E33" s="215"/>
      <c r="F33" s="215"/>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33.75" customHeight="1" x14ac:dyDescent="0.25">
      <c r="A34" s="1"/>
      <c r="B34" s="6" t="s">
        <v>44</v>
      </c>
      <c r="C34" s="214" t="s">
        <v>45</v>
      </c>
      <c r="D34" s="215"/>
      <c r="E34" s="215"/>
      <c r="F34" s="215"/>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33.75" customHeight="1" x14ac:dyDescent="0.25">
      <c r="A35" s="1"/>
      <c r="B35" s="6" t="s">
        <v>46</v>
      </c>
      <c r="C35" s="214" t="s">
        <v>47</v>
      </c>
      <c r="D35" s="215"/>
      <c r="E35" s="215"/>
      <c r="F35" s="215"/>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33.75" customHeight="1" x14ac:dyDescent="0.25">
      <c r="A36" s="1"/>
      <c r="B36" s="6" t="s">
        <v>48</v>
      </c>
      <c r="C36" s="214" t="s">
        <v>49</v>
      </c>
      <c r="D36" s="215"/>
      <c r="E36" s="215"/>
      <c r="F36" s="215"/>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1.25" customHeight="1" x14ac:dyDescent="0.25">
      <c r="A37" s="1"/>
      <c r="B37" s="3" t="s">
        <v>4</v>
      </c>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1.25" customHeight="1" x14ac:dyDescent="0.25">
      <c r="A38" s="1"/>
      <c r="B38" s="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1.25" customHeight="1" x14ac:dyDescent="0.25">
      <c r="A39" s="4">
        <v>5</v>
      </c>
      <c r="B39" s="210" t="s">
        <v>50</v>
      </c>
      <c r="C39" s="211"/>
      <c r="D39" s="211"/>
      <c r="E39" s="213"/>
      <c r="F39" s="5"/>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1.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1.25" customHeight="1" x14ac:dyDescent="0.25">
      <c r="A41" s="1" t="s">
        <v>51</v>
      </c>
      <c r="B41" s="6" t="s">
        <v>52</v>
      </c>
      <c r="C41" s="1" t="s">
        <v>53</v>
      </c>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1.25" customHeight="1" x14ac:dyDescent="0.25">
      <c r="A42" s="1" t="s">
        <v>54</v>
      </c>
      <c r="B42" s="6" t="s">
        <v>55</v>
      </c>
      <c r="C42" s="1" t="s">
        <v>56</v>
      </c>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row>
    <row r="43" spans="1:39" ht="11.25" customHeight="1" x14ac:dyDescent="0.25">
      <c r="A43" s="1" t="s">
        <v>57</v>
      </c>
      <c r="B43" s="6" t="s">
        <v>58</v>
      </c>
      <c r="C43" s="1" t="s">
        <v>59</v>
      </c>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row>
    <row r="44" spans="1:39" ht="11.25" customHeight="1" x14ac:dyDescent="0.25">
      <c r="A44" s="1" t="s">
        <v>60</v>
      </c>
      <c r="B44" s="6" t="s">
        <v>61</v>
      </c>
      <c r="C44" s="10" t="s">
        <v>62</v>
      </c>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row>
    <row r="45" spans="1:39" ht="11.25" customHeight="1" x14ac:dyDescent="0.25">
      <c r="A45" s="1" t="s">
        <v>63</v>
      </c>
      <c r="B45" s="6" t="s">
        <v>64</v>
      </c>
      <c r="C45" s="1" t="s">
        <v>65</v>
      </c>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row>
    <row r="46" spans="1:39" ht="11.25" customHeight="1" x14ac:dyDescent="0.25">
      <c r="A46" s="1" t="s">
        <v>66</v>
      </c>
      <c r="B46" s="6" t="s">
        <v>67</v>
      </c>
      <c r="C46" s="1" t="s">
        <v>68</v>
      </c>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row>
    <row r="47" spans="1:39" ht="11.25" customHeight="1" x14ac:dyDescent="0.25">
      <c r="A47" s="1" t="s">
        <v>69</v>
      </c>
      <c r="B47" s="6" t="s">
        <v>70</v>
      </c>
      <c r="C47" s="1" t="s">
        <v>71</v>
      </c>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row>
    <row r="48" spans="1:39" ht="11.25" customHeight="1" x14ac:dyDescent="0.25">
      <c r="A48" s="1" t="s">
        <v>72</v>
      </c>
      <c r="B48" s="6" t="s">
        <v>73</v>
      </c>
      <c r="C48" s="1" t="s">
        <v>74</v>
      </c>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row>
    <row r="49" spans="1:39" ht="11.25" customHeight="1" x14ac:dyDescent="0.25">
      <c r="A49" s="1" t="s">
        <v>75</v>
      </c>
      <c r="B49" s="3" t="s">
        <v>76</v>
      </c>
      <c r="C49" s="1" t="s">
        <v>77</v>
      </c>
      <c r="D49" s="9">
        <v>10</v>
      </c>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row>
    <row r="50" spans="1:39" ht="11.25" customHeight="1" x14ac:dyDescent="0.25">
      <c r="A50" s="1" t="s">
        <v>78</v>
      </c>
      <c r="B50" s="3" t="s">
        <v>79</v>
      </c>
      <c r="C50" s="1" t="s">
        <v>80</v>
      </c>
      <c r="D50" s="9">
        <v>2</v>
      </c>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1.25" customHeight="1" x14ac:dyDescent="0.25">
      <c r="A51" s="1" t="s">
        <v>81</v>
      </c>
      <c r="B51" s="6" t="s">
        <v>82</v>
      </c>
      <c r="C51" s="1" t="s">
        <v>83</v>
      </c>
      <c r="D51" s="9">
        <v>2</v>
      </c>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1.25" customHeight="1" x14ac:dyDescent="0.25">
      <c r="A52" s="1" t="s">
        <v>84</v>
      </c>
      <c r="B52" s="6" t="s">
        <v>85</v>
      </c>
      <c r="C52" s="1" t="s">
        <v>86</v>
      </c>
      <c r="D52" s="9">
        <v>2</v>
      </c>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1.25" customHeight="1" x14ac:dyDescent="0.25">
      <c r="A53" s="1" t="s">
        <v>87</v>
      </c>
      <c r="B53" s="6" t="s">
        <v>88</v>
      </c>
      <c r="C53" s="1" t="s">
        <v>89</v>
      </c>
      <c r="D53" s="9">
        <v>2</v>
      </c>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spans="1:39" ht="11.25" customHeight="1" x14ac:dyDescent="0.25">
      <c r="A54" s="1" t="s">
        <v>90</v>
      </c>
      <c r="B54" s="6" t="s">
        <v>91</v>
      </c>
      <c r="C54" s="1" t="s">
        <v>92</v>
      </c>
      <c r="D54" s="9">
        <v>2</v>
      </c>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spans="1:39" ht="11.25" customHeight="1" x14ac:dyDescent="0.25">
      <c r="A55" s="1" t="s">
        <v>93</v>
      </c>
      <c r="B55" s="6" t="s">
        <v>94</v>
      </c>
      <c r="C55" s="1" t="s">
        <v>95</v>
      </c>
      <c r="D55" s="9">
        <v>2</v>
      </c>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spans="1:39" ht="11.25" customHeight="1" x14ac:dyDescent="0.25">
      <c r="A56" s="1" t="s">
        <v>96</v>
      </c>
      <c r="B56" s="6" t="s">
        <v>915</v>
      </c>
      <c r="C56" s="1" t="s">
        <v>916</v>
      </c>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spans="1:39" ht="11.25" customHeight="1" x14ac:dyDescent="0.25">
      <c r="A57" s="1" t="s">
        <v>97</v>
      </c>
      <c r="B57" s="6" t="s">
        <v>98</v>
      </c>
      <c r="C57" s="1" t="s">
        <v>99</v>
      </c>
      <c r="D57" s="9"/>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spans="1:39" ht="11.25" customHeight="1" x14ac:dyDescent="0.25">
      <c r="A58" s="1" t="s">
        <v>100</v>
      </c>
      <c r="B58" s="3" t="s">
        <v>101</v>
      </c>
      <c r="C58" s="1" t="s">
        <v>102</v>
      </c>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spans="1:39" ht="11.25" customHeight="1" x14ac:dyDescent="0.25">
      <c r="A59" s="1"/>
      <c r="B59" s="3"/>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spans="1:39" ht="11.25" customHeight="1" x14ac:dyDescent="0.25">
      <c r="A60" s="4">
        <v>6</v>
      </c>
      <c r="B60" s="210" t="s">
        <v>103</v>
      </c>
      <c r="C60" s="211"/>
      <c r="D60" s="211"/>
      <c r="E60" s="213"/>
      <c r="F60" s="5"/>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1:39" ht="11.25" customHeight="1" x14ac:dyDescent="0.25">
      <c r="A61" s="1"/>
      <c r="B61" s="3"/>
      <c r="C61" s="1" t="s">
        <v>104</v>
      </c>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39" ht="11.25" customHeight="1" x14ac:dyDescent="0.25">
      <c r="A62" s="1"/>
      <c r="B62" s="3" t="s">
        <v>105</v>
      </c>
      <c r="C62" s="1" t="s">
        <v>106</v>
      </c>
      <c r="D62" s="1" t="s">
        <v>107</v>
      </c>
      <c r="E62" s="1" t="s">
        <v>108</v>
      </c>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39" ht="11.25" customHeight="1" x14ac:dyDescent="0.25">
      <c r="A63" s="1"/>
      <c r="B63" s="11">
        <v>1</v>
      </c>
      <c r="C63" s="3" t="s">
        <v>109</v>
      </c>
      <c r="D63" s="7" t="s">
        <v>110</v>
      </c>
      <c r="E63" s="217" t="s">
        <v>111</v>
      </c>
      <c r="F63" s="215"/>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39" ht="11.25" customHeight="1" x14ac:dyDescent="0.25">
      <c r="A64" s="1"/>
      <c r="B64" s="11">
        <v>2</v>
      </c>
      <c r="C64" s="3" t="s">
        <v>112</v>
      </c>
      <c r="D64" s="7" t="s">
        <v>113</v>
      </c>
      <c r="E64" s="217" t="s">
        <v>114</v>
      </c>
      <c r="F64" s="215"/>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spans="1:39" ht="11.25" customHeight="1" x14ac:dyDescent="0.25">
      <c r="A65" s="1"/>
      <c r="B65" s="11">
        <v>3</v>
      </c>
      <c r="C65" s="3" t="s">
        <v>115</v>
      </c>
      <c r="D65" s="7" t="s">
        <v>116</v>
      </c>
      <c r="E65" s="217" t="s">
        <v>117</v>
      </c>
      <c r="F65" s="215"/>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spans="1:39" ht="11.25" customHeight="1" x14ac:dyDescent="0.25">
      <c r="A66" s="1"/>
      <c r="B66" s="11">
        <v>4</v>
      </c>
      <c r="C66" s="3" t="s">
        <v>118</v>
      </c>
      <c r="D66" s="7" t="s">
        <v>119</v>
      </c>
      <c r="E66" s="217" t="s">
        <v>120</v>
      </c>
      <c r="F66" s="215"/>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spans="1:39" ht="11.25" customHeight="1" x14ac:dyDescent="0.25">
      <c r="A67" s="1"/>
      <c r="B67" s="11">
        <v>5</v>
      </c>
      <c r="C67" s="3" t="s">
        <v>121</v>
      </c>
      <c r="D67" s="7" t="s">
        <v>122</v>
      </c>
      <c r="E67" s="217" t="s">
        <v>123</v>
      </c>
      <c r="F67" s="215"/>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spans="1:39" ht="11.25" customHeight="1" x14ac:dyDescent="0.25">
      <c r="A68" s="1"/>
      <c r="B68" s="11">
        <v>6</v>
      </c>
      <c r="C68" s="3" t="s">
        <v>124</v>
      </c>
      <c r="D68" s="7" t="s">
        <v>125</v>
      </c>
      <c r="E68" s="217" t="s">
        <v>126</v>
      </c>
      <c r="F68" s="215"/>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spans="1:39" ht="11.25" customHeight="1" x14ac:dyDescent="0.25">
      <c r="A69" s="1"/>
      <c r="B69" s="11">
        <v>7</v>
      </c>
      <c r="C69" s="3" t="s">
        <v>127</v>
      </c>
      <c r="D69" s="7" t="s">
        <v>128</v>
      </c>
      <c r="E69" s="217" t="s">
        <v>129</v>
      </c>
      <c r="F69" s="215"/>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spans="1:39" ht="11.25" customHeight="1" x14ac:dyDescent="0.25">
      <c r="A70" s="1"/>
      <c r="B70" s="11">
        <v>8</v>
      </c>
      <c r="C70" s="1" t="s">
        <v>130</v>
      </c>
      <c r="D70" s="7" t="s">
        <v>131</v>
      </c>
      <c r="E70" s="217" t="s">
        <v>132</v>
      </c>
      <c r="F70" s="215"/>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1.25" customHeight="1" x14ac:dyDescent="0.25">
      <c r="A71" s="1"/>
      <c r="B71" s="3"/>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spans="1:39" ht="11.25" customHeight="1" x14ac:dyDescent="0.25">
      <c r="A72" s="4">
        <v>7</v>
      </c>
      <c r="B72" s="210" t="s">
        <v>133</v>
      </c>
      <c r="C72" s="212"/>
      <c r="D72" s="12"/>
      <c r="E72" s="13"/>
      <c r="F72" s="5" t="s">
        <v>134</v>
      </c>
      <c r="G72" s="218" t="s">
        <v>135</v>
      </c>
      <c r="H72" s="212"/>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spans="1:39" ht="11.25" customHeight="1" x14ac:dyDescent="0.25">
      <c r="A73" s="1"/>
      <c r="B73" s="3"/>
      <c r="C73" s="1"/>
      <c r="D73" s="1"/>
      <c r="E73" s="1"/>
      <c r="F73" s="1" t="s">
        <v>136</v>
      </c>
      <c r="G73" s="1" t="s">
        <v>137</v>
      </c>
      <c r="H73" s="14" t="s">
        <v>138</v>
      </c>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spans="1:39" ht="11.25" customHeight="1" x14ac:dyDescent="0.25">
      <c r="A74" s="1"/>
      <c r="B74" s="15">
        <v>45292</v>
      </c>
      <c r="C74" s="1"/>
      <c r="D74" s="1"/>
      <c r="E74" s="1"/>
      <c r="F74" s="1" t="s">
        <v>139</v>
      </c>
      <c r="G74" s="1" t="s">
        <v>21</v>
      </c>
      <c r="H74" s="16" t="s">
        <v>22</v>
      </c>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spans="1:39" ht="11.25" customHeight="1" x14ac:dyDescent="0.25">
      <c r="A75" s="1"/>
      <c r="B75" s="15">
        <v>45658</v>
      </c>
      <c r="C75" s="1"/>
      <c r="D75" s="1"/>
      <c r="E75" s="1"/>
      <c r="F75" s="1" t="s">
        <v>140</v>
      </c>
      <c r="G75" s="1" t="s">
        <v>54</v>
      </c>
      <c r="H75" s="16" t="s">
        <v>55</v>
      </c>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spans="1:39" ht="11.25" customHeight="1" x14ac:dyDescent="0.25">
      <c r="A76" s="1"/>
      <c r="B76" s="15">
        <v>46023</v>
      </c>
      <c r="C76" s="1"/>
      <c r="D76" s="1"/>
      <c r="E76" s="1"/>
      <c r="F76" s="1" t="s">
        <v>141</v>
      </c>
      <c r="G76" s="1" t="s">
        <v>142</v>
      </c>
      <c r="H76" s="14" t="s">
        <v>143</v>
      </c>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39" ht="12.75" customHeight="1" x14ac:dyDescent="0.25">
      <c r="A77" s="1"/>
      <c r="B77" s="15">
        <v>46388</v>
      </c>
      <c r="C77" s="1"/>
      <c r="D77" s="1"/>
      <c r="E77" s="1"/>
      <c r="F77" s="1" t="s">
        <v>144</v>
      </c>
      <c r="G77" s="1" t="s">
        <v>145</v>
      </c>
      <c r="H77" s="14" t="s">
        <v>146</v>
      </c>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spans="1:39" ht="11.25" customHeight="1" x14ac:dyDescent="0.25">
      <c r="A78" s="1"/>
      <c r="B78" s="3"/>
      <c r="C78" s="1"/>
      <c r="D78" s="1"/>
      <c r="E78" s="1"/>
      <c r="F78" s="1" t="s">
        <v>147</v>
      </c>
      <c r="G78" s="1" t="s">
        <v>148</v>
      </c>
      <c r="H78" s="1" t="s">
        <v>149</v>
      </c>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spans="1:39" ht="11.25" customHeight="1" x14ac:dyDescent="0.25">
      <c r="A79" s="1"/>
      <c r="B79" s="3"/>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spans="1:39" ht="11.25" customHeight="1" x14ac:dyDescent="0.25">
      <c r="A80" s="4">
        <v>8</v>
      </c>
      <c r="B80" s="2" t="s">
        <v>150</v>
      </c>
      <c r="C80" s="2" t="s">
        <v>151</v>
      </c>
      <c r="D80" s="2" t="s">
        <v>150</v>
      </c>
      <c r="E80" s="2" t="s">
        <v>152</v>
      </c>
      <c r="F80" s="2" t="s">
        <v>153</v>
      </c>
      <c r="G80" s="2" t="s">
        <v>154</v>
      </c>
      <c r="H80" s="2" t="s">
        <v>155</v>
      </c>
      <c r="I80" s="2" t="s">
        <v>156</v>
      </c>
      <c r="J80" s="2" t="s">
        <v>157</v>
      </c>
      <c r="K80" s="17" t="s">
        <v>158</v>
      </c>
      <c r="L80" s="17" t="s">
        <v>159</v>
      </c>
      <c r="M80" s="18"/>
      <c r="N80" s="17" t="s">
        <v>160</v>
      </c>
      <c r="O80" s="19" t="s">
        <v>161</v>
      </c>
      <c r="P80" s="17" t="s">
        <v>162</v>
      </c>
      <c r="Q80" s="17" t="s">
        <v>163</v>
      </c>
      <c r="R80" s="17" t="s">
        <v>164</v>
      </c>
      <c r="S80" s="17" t="s">
        <v>165</v>
      </c>
      <c r="T80" s="1"/>
      <c r="U80" s="1"/>
      <c r="V80" s="1"/>
      <c r="W80" s="1"/>
      <c r="X80" s="1"/>
      <c r="Y80" s="1"/>
      <c r="Z80" s="1"/>
      <c r="AA80" s="1"/>
      <c r="AB80" s="1"/>
      <c r="AC80" s="1"/>
      <c r="AD80" s="1"/>
      <c r="AE80" s="1"/>
      <c r="AF80" s="1"/>
      <c r="AG80" s="1"/>
      <c r="AH80" s="1"/>
      <c r="AI80" s="1"/>
      <c r="AJ80" s="1"/>
      <c r="AK80" s="1"/>
      <c r="AL80" s="1"/>
      <c r="AM80" s="1"/>
    </row>
    <row r="81" spans="1:39" ht="11.25" customHeight="1" x14ac:dyDescent="0.25">
      <c r="A81" s="1"/>
      <c r="B81" s="10">
        <v>1</v>
      </c>
      <c r="C81" s="1" t="s">
        <v>166</v>
      </c>
      <c r="D81" s="172" t="s">
        <v>167</v>
      </c>
      <c r="E81" s="172" t="s">
        <v>917</v>
      </c>
      <c r="F81" s="1" t="s">
        <v>168</v>
      </c>
      <c r="G81" s="1" t="s">
        <v>169</v>
      </c>
      <c r="H81" s="1" t="s">
        <v>170</v>
      </c>
      <c r="I81" s="1" t="s">
        <v>171</v>
      </c>
      <c r="J81" s="1" t="s">
        <v>172</v>
      </c>
      <c r="K81" s="1" t="s">
        <v>173</v>
      </c>
      <c r="L81" s="1" t="s">
        <v>174</v>
      </c>
      <c r="M81" s="1" t="s">
        <v>175</v>
      </c>
      <c r="N81" s="1"/>
      <c r="O81" s="1"/>
      <c r="P81" s="1" t="s">
        <v>176</v>
      </c>
      <c r="Q81" s="1" t="s">
        <v>177</v>
      </c>
      <c r="R81" s="1" t="s">
        <v>178</v>
      </c>
      <c r="S81" s="1" t="s">
        <v>179</v>
      </c>
      <c r="T81" s="1"/>
      <c r="U81" s="1"/>
      <c r="V81" s="1"/>
      <c r="W81" s="1"/>
      <c r="X81" s="1"/>
      <c r="Y81" s="1"/>
      <c r="Z81" s="1"/>
      <c r="AA81" s="1"/>
      <c r="AB81" s="1"/>
      <c r="AC81" s="1"/>
      <c r="AD81" s="1"/>
      <c r="AE81" s="1"/>
      <c r="AF81" s="1"/>
      <c r="AG81" s="1"/>
      <c r="AH81" s="1"/>
      <c r="AI81" s="1"/>
      <c r="AJ81" s="1"/>
      <c r="AK81" s="1"/>
      <c r="AL81" s="1"/>
      <c r="AM81" s="1"/>
    </row>
    <row r="82" spans="1:39" ht="11.25" customHeight="1" x14ac:dyDescent="0.25">
      <c r="A82" s="1"/>
      <c r="B82" s="10">
        <v>2</v>
      </c>
      <c r="C82" s="1" t="s">
        <v>180</v>
      </c>
      <c r="D82" s="172" t="s">
        <v>181</v>
      </c>
      <c r="E82" s="172" t="s">
        <v>918</v>
      </c>
      <c r="F82" s="1" t="s">
        <v>182</v>
      </c>
      <c r="G82" s="1" t="s">
        <v>183</v>
      </c>
      <c r="H82" s="1" t="s">
        <v>184</v>
      </c>
      <c r="I82" s="1" t="s">
        <v>171</v>
      </c>
      <c r="J82" s="1" t="s">
        <v>185</v>
      </c>
      <c r="K82" s="1" t="s">
        <v>186</v>
      </c>
      <c r="L82" s="1" t="s">
        <v>187</v>
      </c>
      <c r="M82" s="20" t="s">
        <v>188</v>
      </c>
      <c r="N82" s="1"/>
      <c r="O82" s="1" t="s">
        <v>189</v>
      </c>
      <c r="P82" s="1" t="s">
        <v>190</v>
      </c>
      <c r="Q82" s="1" t="s">
        <v>191</v>
      </c>
      <c r="R82" s="1" t="s">
        <v>192</v>
      </c>
      <c r="S82" s="1" t="s">
        <v>193</v>
      </c>
      <c r="T82" s="1"/>
      <c r="U82" s="1"/>
      <c r="V82" s="1"/>
      <c r="W82" s="1"/>
      <c r="X82" s="1"/>
      <c r="Y82" s="1"/>
      <c r="Z82" s="1"/>
      <c r="AA82" s="1"/>
      <c r="AB82" s="1"/>
      <c r="AC82" s="1"/>
      <c r="AD82" s="1"/>
      <c r="AE82" s="1"/>
      <c r="AF82" s="1"/>
      <c r="AG82" s="1"/>
      <c r="AH82" s="1"/>
      <c r="AI82" s="1"/>
      <c r="AJ82" s="1"/>
      <c r="AK82" s="1"/>
      <c r="AL82" s="1"/>
      <c r="AM82" s="1"/>
    </row>
    <row r="83" spans="1:39" ht="12" customHeight="1" x14ac:dyDescent="0.25">
      <c r="A83" s="1"/>
      <c r="B83" s="10">
        <v>3</v>
      </c>
      <c r="C83" s="1" t="s">
        <v>194</v>
      </c>
      <c r="D83" s="172" t="s">
        <v>195</v>
      </c>
      <c r="E83" s="172" t="s">
        <v>919</v>
      </c>
      <c r="F83" s="1" t="s">
        <v>196</v>
      </c>
      <c r="G83" s="1" t="s">
        <v>197</v>
      </c>
      <c r="H83" s="1" t="s">
        <v>198</v>
      </c>
      <c r="I83" s="1" t="s">
        <v>199</v>
      </c>
      <c r="J83" s="1" t="s">
        <v>200</v>
      </c>
      <c r="K83" s="1" t="s">
        <v>201</v>
      </c>
      <c r="L83" s="1" t="s">
        <v>202</v>
      </c>
      <c r="M83" s="20" t="s">
        <v>203</v>
      </c>
      <c r="N83" s="1"/>
      <c r="O83" s="1" t="s">
        <v>204</v>
      </c>
      <c r="P83" s="1" t="s">
        <v>205</v>
      </c>
      <c r="Q83" s="1" t="s">
        <v>206</v>
      </c>
      <c r="R83" s="1" t="s">
        <v>207</v>
      </c>
      <c r="S83" s="1" t="s">
        <v>208</v>
      </c>
      <c r="T83" s="1"/>
      <c r="U83" s="1"/>
      <c r="V83" s="1"/>
      <c r="W83" s="1"/>
      <c r="X83" s="1"/>
      <c r="Y83" s="1"/>
      <c r="Z83" s="1"/>
      <c r="AA83" s="1"/>
      <c r="AB83" s="1"/>
      <c r="AC83" s="1"/>
      <c r="AD83" s="1"/>
      <c r="AE83" s="1"/>
      <c r="AF83" s="1"/>
      <c r="AG83" s="1"/>
      <c r="AH83" s="1"/>
      <c r="AI83" s="1"/>
      <c r="AJ83" s="1"/>
      <c r="AK83" s="1"/>
      <c r="AL83" s="1"/>
      <c r="AM83" s="1"/>
    </row>
    <row r="84" spans="1:39" ht="11.25" customHeight="1" x14ac:dyDescent="0.25">
      <c r="A84" s="1"/>
      <c r="B84" s="10">
        <v>4</v>
      </c>
      <c r="C84" s="1" t="s">
        <v>209</v>
      </c>
      <c r="D84" s="172" t="s">
        <v>210</v>
      </c>
      <c r="E84" s="172" t="s">
        <v>920</v>
      </c>
      <c r="F84" s="1" t="s">
        <v>211</v>
      </c>
      <c r="G84" s="1" t="s">
        <v>212</v>
      </c>
      <c r="H84" s="1" t="s">
        <v>213</v>
      </c>
      <c r="I84" s="1" t="s">
        <v>214</v>
      </c>
      <c r="J84" s="1" t="s">
        <v>215</v>
      </c>
      <c r="K84" s="1" t="s">
        <v>216</v>
      </c>
      <c r="L84" s="3" t="s">
        <v>217</v>
      </c>
      <c r="M84" s="21" t="s">
        <v>218</v>
      </c>
      <c r="N84" s="1"/>
      <c r="O84" s="1" t="s">
        <v>219</v>
      </c>
      <c r="P84" s="1" t="s">
        <v>220</v>
      </c>
      <c r="Q84" s="1" t="s">
        <v>221</v>
      </c>
      <c r="R84" s="1" t="s">
        <v>222</v>
      </c>
      <c r="S84" s="1"/>
      <c r="T84" s="1"/>
      <c r="U84" s="1"/>
      <c r="V84" s="1"/>
      <c r="W84" s="1"/>
      <c r="X84" s="1"/>
      <c r="Y84" s="1"/>
      <c r="Z84" s="1"/>
      <c r="AA84" s="1"/>
      <c r="AB84" s="1"/>
      <c r="AC84" s="1"/>
      <c r="AD84" s="1"/>
      <c r="AE84" s="1"/>
      <c r="AF84" s="1"/>
      <c r="AG84" s="1"/>
      <c r="AH84" s="1"/>
      <c r="AI84" s="1"/>
      <c r="AJ84" s="1"/>
      <c r="AK84" s="1"/>
      <c r="AL84" s="1"/>
      <c r="AM84" s="1"/>
    </row>
    <row r="85" spans="1:39" ht="12" customHeight="1" x14ac:dyDescent="0.25">
      <c r="A85" s="1"/>
      <c r="B85" s="10">
        <v>5</v>
      </c>
      <c r="C85" s="1" t="s">
        <v>223</v>
      </c>
      <c r="D85" s="172" t="s">
        <v>224</v>
      </c>
      <c r="E85" s="172" t="s">
        <v>921</v>
      </c>
      <c r="F85" s="1" t="s">
        <v>225</v>
      </c>
      <c r="G85" s="1"/>
      <c r="H85" s="1" t="s">
        <v>226</v>
      </c>
      <c r="I85" s="1" t="s">
        <v>227</v>
      </c>
      <c r="J85" s="1" t="s">
        <v>228</v>
      </c>
      <c r="K85" s="1" t="s">
        <v>229</v>
      </c>
      <c r="L85" s="1" t="s">
        <v>230</v>
      </c>
      <c r="M85" s="20" t="s">
        <v>231</v>
      </c>
      <c r="N85" s="1"/>
      <c r="O85" s="1" t="s">
        <v>232</v>
      </c>
      <c r="P85" s="1" t="s">
        <v>233</v>
      </c>
      <c r="Q85" s="1" t="s">
        <v>234</v>
      </c>
      <c r="R85" s="1" t="s">
        <v>235</v>
      </c>
      <c r="S85" s="1"/>
      <c r="T85" s="1"/>
      <c r="U85" s="1"/>
      <c r="V85" s="1"/>
      <c r="W85" s="1"/>
      <c r="X85" s="1"/>
      <c r="Y85" s="1"/>
      <c r="Z85" s="1"/>
      <c r="AA85" s="1"/>
      <c r="AB85" s="1"/>
      <c r="AC85" s="1"/>
      <c r="AD85" s="1"/>
      <c r="AE85" s="1"/>
      <c r="AF85" s="1"/>
      <c r="AG85" s="1"/>
      <c r="AH85" s="1"/>
      <c r="AI85" s="1"/>
      <c r="AJ85" s="1"/>
      <c r="AK85" s="1"/>
      <c r="AL85" s="1"/>
      <c r="AM85" s="1"/>
    </row>
    <row r="86" spans="1:39" ht="11.25" customHeight="1" x14ac:dyDescent="0.25">
      <c r="A86" s="1"/>
      <c r="B86" s="10">
        <v>6</v>
      </c>
      <c r="C86" s="1" t="s">
        <v>236</v>
      </c>
      <c r="D86" s="172" t="s">
        <v>237</v>
      </c>
      <c r="E86" s="172" t="s">
        <v>922</v>
      </c>
      <c r="F86" s="1" t="s">
        <v>238</v>
      </c>
      <c r="G86" s="1"/>
      <c r="H86" s="1" t="s">
        <v>239</v>
      </c>
      <c r="I86" s="1" t="s">
        <v>214</v>
      </c>
      <c r="J86" s="1" t="s">
        <v>240</v>
      </c>
      <c r="K86" s="1" t="s">
        <v>142</v>
      </c>
      <c r="L86" s="1" t="s">
        <v>143</v>
      </c>
      <c r="M86" s="20" t="s">
        <v>241</v>
      </c>
      <c r="N86" s="1"/>
      <c r="O86" s="1" t="s">
        <v>242</v>
      </c>
      <c r="P86" s="1" t="s">
        <v>243</v>
      </c>
      <c r="Q86" s="1" t="s">
        <v>244</v>
      </c>
      <c r="R86" s="1" t="s">
        <v>245</v>
      </c>
      <c r="S86" s="1"/>
      <c r="T86" s="1"/>
      <c r="U86" s="1"/>
      <c r="V86" s="1"/>
      <c r="W86" s="1"/>
      <c r="X86" s="1"/>
      <c r="Y86" s="1"/>
      <c r="Z86" s="1"/>
      <c r="AA86" s="1"/>
      <c r="AB86" s="1"/>
      <c r="AC86" s="1"/>
      <c r="AD86" s="1"/>
      <c r="AE86" s="1"/>
      <c r="AF86" s="1"/>
      <c r="AG86" s="1"/>
      <c r="AH86" s="1"/>
      <c r="AI86" s="1"/>
      <c r="AJ86" s="1"/>
      <c r="AK86" s="1"/>
      <c r="AL86" s="1"/>
      <c r="AM86" s="1"/>
    </row>
    <row r="87" spans="1:39" ht="11.25" customHeight="1" x14ac:dyDescent="0.25">
      <c r="A87" s="1"/>
      <c r="B87" s="10">
        <v>7</v>
      </c>
      <c r="C87" s="1" t="s">
        <v>246</v>
      </c>
      <c r="D87" s="172" t="s">
        <v>247</v>
      </c>
      <c r="E87" s="172" t="s">
        <v>923</v>
      </c>
      <c r="F87" s="1" t="s">
        <v>248</v>
      </c>
      <c r="G87" s="1"/>
      <c r="H87" s="1" t="s">
        <v>249</v>
      </c>
      <c r="I87" s="1" t="s">
        <v>214</v>
      </c>
      <c r="J87" s="1" t="s">
        <v>101</v>
      </c>
      <c r="K87" s="1" t="s">
        <v>250</v>
      </c>
      <c r="L87" s="1" t="s">
        <v>251</v>
      </c>
      <c r="M87" s="20" t="s">
        <v>252</v>
      </c>
      <c r="N87" s="1"/>
      <c r="O87" s="1" t="s">
        <v>253</v>
      </c>
      <c r="P87" s="1" t="s">
        <v>254</v>
      </c>
      <c r="Q87" s="1" t="s">
        <v>255</v>
      </c>
      <c r="R87" s="1"/>
      <c r="S87" s="1"/>
      <c r="T87" s="1"/>
      <c r="U87" s="1"/>
      <c r="V87" s="1"/>
      <c r="W87" s="1"/>
      <c r="X87" s="1"/>
      <c r="Y87" s="1"/>
      <c r="Z87" s="1"/>
      <c r="AA87" s="1"/>
      <c r="AB87" s="1"/>
      <c r="AC87" s="1"/>
      <c r="AD87" s="1"/>
      <c r="AE87" s="1"/>
      <c r="AF87" s="1"/>
      <c r="AG87" s="1"/>
      <c r="AH87" s="1"/>
      <c r="AI87" s="1"/>
      <c r="AJ87" s="1"/>
      <c r="AK87" s="1"/>
      <c r="AL87" s="1"/>
      <c r="AM87" s="1"/>
    </row>
    <row r="88" spans="1:39" ht="11.25" customHeight="1" x14ac:dyDescent="0.25">
      <c r="A88" s="1"/>
      <c r="B88" s="10">
        <v>8</v>
      </c>
      <c r="C88" s="1" t="s">
        <v>256</v>
      </c>
      <c r="D88" s="172" t="s">
        <v>257</v>
      </c>
      <c r="E88" s="172" t="s">
        <v>924</v>
      </c>
      <c r="F88" s="1" t="s">
        <v>258</v>
      </c>
      <c r="G88" s="1"/>
      <c r="H88" s="1" t="s">
        <v>259</v>
      </c>
      <c r="I88" s="1" t="s">
        <v>214</v>
      </c>
      <c r="J88" s="1"/>
      <c r="K88" s="1" t="s">
        <v>260</v>
      </c>
      <c r="L88" s="1" t="s">
        <v>261</v>
      </c>
      <c r="M88" s="22" t="s">
        <v>177</v>
      </c>
      <c r="N88" s="1"/>
      <c r="O88" s="1" t="s">
        <v>262</v>
      </c>
      <c r="P88" s="1" t="s">
        <v>263</v>
      </c>
      <c r="Q88" s="1" t="s">
        <v>264</v>
      </c>
      <c r="R88" s="1"/>
      <c r="S88" s="1"/>
      <c r="T88" s="1"/>
      <c r="U88" s="1"/>
      <c r="V88" s="1"/>
      <c r="W88" s="1"/>
      <c r="X88" s="1"/>
      <c r="Y88" s="1"/>
      <c r="Z88" s="1"/>
      <c r="AA88" s="1"/>
      <c r="AB88" s="1"/>
      <c r="AC88" s="1"/>
      <c r="AD88" s="1"/>
      <c r="AE88" s="1"/>
      <c r="AF88" s="1"/>
      <c r="AG88" s="1"/>
      <c r="AH88" s="1"/>
      <c r="AI88" s="1"/>
      <c r="AJ88" s="1"/>
      <c r="AK88" s="1"/>
      <c r="AL88" s="1"/>
      <c r="AM88" s="1"/>
    </row>
    <row r="89" spans="1:39" ht="11.25" customHeight="1" x14ac:dyDescent="0.25">
      <c r="A89" s="1"/>
      <c r="B89" s="10">
        <v>9</v>
      </c>
      <c r="C89" s="1" t="s">
        <v>265</v>
      </c>
      <c r="D89" s="172" t="s">
        <v>266</v>
      </c>
      <c r="E89" s="172" t="s">
        <v>925</v>
      </c>
      <c r="F89" s="1" t="s">
        <v>267</v>
      </c>
      <c r="G89" s="1"/>
      <c r="H89" s="1" t="s">
        <v>268</v>
      </c>
      <c r="I89" s="1" t="s">
        <v>214</v>
      </c>
      <c r="J89" s="1"/>
      <c r="K89" s="1" t="s">
        <v>4</v>
      </c>
      <c r="L89" s="1"/>
      <c r="M89" s="1"/>
      <c r="N89" s="1"/>
      <c r="O89" s="1" t="s">
        <v>269</v>
      </c>
      <c r="P89" s="1" t="s">
        <v>270</v>
      </c>
      <c r="Q89" s="1" t="s">
        <v>271</v>
      </c>
      <c r="R89" s="1"/>
      <c r="S89" s="1"/>
      <c r="T89" s="1"/>
      <c r="U89" s="1"/>
      <c r="V89" s="1"/>
      <c r="W89" s="1"/>
      <c r="X89" s="1"/>
      <c r="Y89" s="1"/>
      <c r="Z89" s="1"/>
      <c r="AA89" s="1"/>
      <c r="AB89" s="1"/>
      <c r="AC89" s="1"/>
      <c r="AD89" s="1"/>
      <c r="AE89" s="1"/>
      <c r="AF89" s="1"/>
      <c r="AG89" s="1"/>
      <c r="AH89" s="1"/>
      <c r="AI89" s="1"/>
      <c r="AJ89" s="1"/>
      <c r="AK89" s="1"/>
      <c r="AL89" s="1"/>
      <c r="AM89" s="1"/>
    </row>
    <row r="90" spans="1:39" ht="11.25" customHeight="1" x14ac:dyDescent="0.25">
      <c r="A90" s="1"/>
      <c r="B90" s="10">
        <v>10</v>
      </c>
      <c r="C90" s="1" t="s">
        <v>272</v>
      </c>
      <c r="D90" s="172" t="s">
        <v>273</v>
      </c>
      <c r="E90" s="172" t="s">
        <v>926</v>
      </c>
      <c r="F90" s="1" t="s">
        <v>274</v>
      </c>
      <c r="G90" s="1"/>
      <c r="H90" s="1" t="s">
        <v>275</v>
      </c>
      <c r="I90" s="1" t="s">
        <v>276</v>
      </c>
      <c r="J90" s="1"/>
      <c r="K90" s="1"/>
      <c r="L90" s="1"/>
      <c r="M90" s="1"/>
      <c r="N90" s="1"/>
      <c r="O90" s="1" t="s">
        <v>277</v>
      </c>
      <c r="P90" s="1" t="s">
        <v>278</v>
      </c>
      <c r="Q90" s="1" t="s">
        <v>279</v>
      </c>
      <c r="R90" s="1"/>
      <c r="S90" s="1"/>
      <c r="T90" s="1"/>
      <c r="U90" s="1"/>
      <c r="V90" s="1"/>
      <c r="W90" s="1"/>
      <c r="X90" s="1"/>
      <c r="Y90" s="1"/>
      <c r="Z90" s="1"/>
      <c r="AA90" s="1"/>
      <c r="AB90" s="1"/>
      <c r="AC90" s="1"/>
      <c r="AD90" s="1"/>
      <c r="AE90" s="1"/>
      <c r="AF90" s="1"/>
      <c r="AG90" s="1"/>
      <c r="AH90" s="1"/>
      <c r="AI90" s="1"/>
      <c r="AJ90" s="1"/>
      <c r="AK90" s="1"/>
      <c r="AL90" s="1"/>
      <c r="AM90" s="1"/>
    </row>
    <row r="91" spans="1:39" ht="11.25" customHeight="1" x14ac:dyDescent="0.25">
      <c r="A91" s="1"/>
      <c r="B91" s="23">
        <v>11</v>
      </c>
      <c r="C91" s="1" t="s">
        <v>280</v>
      </c>
      <c r="D91" s="172" t="s">
        <v>281</v>
      </c>
      <c r="E91" s="172" t="s">
        <v>927</v>
      </c>
      <c r="F91" s="1" t="s">
        <v>282</v>
      </c>
      <c r="G91" s="1"/>
      <c r="H91" s="1" t="s">
        <v>283</v>
      </c>
      <c r="I91" s="1" t="s">
        <v>284</v>
      </c>
      <c r="J91" s="1"/>
      <c r="K91" s="1"/>
      <c r="L91" s="1"/>
      <c r="M91" s="1"/>
      <c r="N91" s="1"/>
      <c r="O91" s="1" t="s">
        <v>285</v>
      </c>
      <c r="P91" s="1" t="s">
        <v>286</v>
      </c>
      <c r="Q91" s="1" t="s">
        <v>287</v>
      </c>
      <c r="R91" s="1"/>
      <c r="S91" s="1"/>
      <c r="T91" s="1"/>
      <c r="U91" s="1"/>
      <c r="V91" s="1"/>
      <c r="W91" s="1"/>
      <c r="X91" s="1"/>
      <c r="Y91" s="1"/>
      <c r="Z91" s="1"/>
      <c r="AA91" s="1"/>
      <c r="AB91" s="1"/>
      <c r="AC91" s="1"/>
      <c r="AD91" s="1"/>
      <c r="AE91" s="1"/>
      <c r="AF91" s="1"/>
      <c r="AG91" s="1"/>
      <c r="AH91" s="1"/>
      <c r="AI91" s="1"/>
      <c r="AJ91" s="1"/>
      <c r="AK91" s="1"/>
      <c r="AL91" s="1"/>
      <c r="AM91" s="1"/>
    </row>
    <row r="92" spans="1:39" ht="11.25" customHeight="1" x14ac:dyDescent="0.25">
      <c r="A92" s="1"/>
      <c r="B92" s="10">
        <v>12</v>
      </c>
      <c r="C92" s="1" t="s">
        <v>288</v>
      </c>
      <c r="D92" s="172" t="s">
        <v>289</v>
      </c>
      <c r="E92" s="172" t="s">
        <v>928</v>
      </c>
      <c r="F92" s="1" t="s">
        <v>290</v>
      </c>
      <c r="G92" s="1"/>
      <c r="H92" s="1" t="s">
        <v>291</v>
      </c>
      <c r="I92" s="1" t="s">
        <v>292</v>
      </c>
      <c r="J92" s="1"/>
      <c r="K92" s="1"/>
      <c r="L92" s="1"/>
      <c r="M92" s="1"/>
      <c r="N92" s="1"/>
      <c r="O92" s="1" t="s">
        <v>293</v>
      </c>
      <c r="P92" s="1" t="s">
        <v>294</v>
      </c>
      <c r="Q92" s="1" t="s">
        <v>295</v>
      </c>
      <c r="R92" s="1"/>
      <c r="S92" s="1"/>
      <c r="T92" s="1"/>
      <c r="U92" s="1"/>
      <c r="V92" s="1"/>
      <c r="W92" s="1"/>
      <c r="X92" s="1"/>
      <c r="Y92" s="1"/>
      <c r="Z92" s="1"/>
      <c r="AA92" s="1"/>
      <c r="AB92" s="1"/>
      <c r="AC92" s="1"/>
      <c r="AD92" s="1"/>
      <c r="AE92" s="1"/>
      <c r="AF92" s="1"/>
      <c r="AG92" s="1"/>
      <c r="AH92" s="1"/>
      <c r="AI92" s="1"/>
      <c r="AJ92" s="1"/>
      <c r="AK92" s="1"/>
      <c r="AL92" s="1"/>
      <c r="AM92" s="1"/>
    </row>
    <row r="93" spans="1:39" ht="11.25" customHeight="1" x14ac:dyDescent="0.25">
      <c r="A93" s="1"/>
      <c r="B93" s="1"/>
      <c r="C93" s="1" t="s">
        <v>101</v>
      </c>
      <c r="D93" s="172" t="s">
        <v>296</v>
      </c>
      <c r="E93" s="172" t="s">
        <v>929</v>
      </c>
      <c r="F93" s="1" t="s">
        <v>297</v>
      </c>
      <c r="G93" s="1"/>
      <c r="H93" s="1" t="s">
        <v>298</v>
      </c>
      <c r="I93" s="1" t="s">
        <v>292</v>
      </c>
      <c r="J93" s="1"/>
      <c r="K93" s="1"/>
      <c r="L93" s="1"/>
      <c r="M93" s="1"/>
      <c r="N93" s="1"/>
      <c r="O93" s="1" t="s">
        <v>299</v>
      </c>
      <c r="P93" s="1"/>
      <c r="Q93" s="1" t="s">
        <v>300</v>
      </c>
      <c r="R93" s="1"/>
      <c r="S93" s="1"/>
      <c r="T93" s="1"/>
      <c r="U93" s="1"/>
      <c r="V93" s="1"/>
      <c r="W93" s="1"/>
      <c r="X93" s="1"/>
      <c r="Y93" s="1"/>
      <c r="Z93" s="1"/>
      <c r="AA93" s="1"/>
      <c r="AB93" s="1"/>
      <c r="AC93" s="1"/>
      <c r="AD93" s="1"/>
      <c r="AE93" s="1"/>
      <c r="AF93" s="1"/>
      <c r="AG93" s="1"/>
      <c r="AH93" s="1"/>
      <c r="AI93" s="1"/>
      <c r="AJ93" s="1"/>
      <c r="AK93" s="1"/>
      <c r="AL93" s="1"/>
      <c r="AM93" s="1"/>
    </row>
    <row r="94" spans="1:39" ht="11.25" customHeight="1" x14ac:dyDescent="0.25">
      <c r="A94" s="1"/>
      <c r="B94" s="1"/>
      <c r="C94" s="1"/>
      <c r="D94" s="172" t="s">
        <v>301</v>
      </c>
      <c r="E94" s="172" t="s">
        <v>930</v>
      </c>
      <c r="F94" s="1" t="s">
        <v>302</v>
      </c>
      <c r="G94" s="1"/>
      <c r="H94" s="1" t="s">
        <v>303</v>
      </c>
      <c r="I94" s="1" t="s">
        <v>214</v>
      </c>
      <c r="J94" s="1"/>
      <c r="K94" s="1"/>
      <c r="L94" s="1"/>
      <c r="M94" s="1"/>
      <c r="N94" s="1"/>
      <c r="O94" s="1" t="s">
        <v>305</v>
      </c>
      <c r="P94" s="1"/>
      <c r="Q94" s="1" t="s">
        <v>306</v>
      </c>
      <c r="R94" s="1"/>
      <c r="S94" s="1"/>
      <c r="T94" s="1"/>
      <c r="U94" s="1"/>
      <c r="V94" s="1"/>
      <c r="W94" s="1"/>
      <c r="X94" s="1"/>
      <c r="Y94" s="1"/>
      <c r="Z94" s="1"/>
      <c r="AA94" s="1"/>
      <c r="AB94" s="1"/>
      <c r="AC94" s="1"/>
      <c r="AD94" s="1"/>
      <c r="AE94" s="1"/>
      <c r="AF94" s="1"/>
      <c r="AG94" s="1"/>
      <c r="AH94" s="1"/>
      <c r="AI94" s="1"/>
      <c r="AJ94" s="1"/>
      <c r="AK94" s="1"/>
      <c r="AL94" s="1"/>
      <c r="AM94" s="1"/>
    </row>
    <row r="95" spans="1:39" ht="11.25" customHeight="1" x14ac:dyDescent="0.25">
      <c r="A95" s="1"/>
      <c r="B95" s="1"/>
      <c r="C95" s="1"/>
      <c r="D95" s="172" t="s">
        <v>307</v>
      </c>
      <c r="E95" s="172" t="s">
        <v>931</v>
      </c>
      <c r="F95" s="1" t="s">
        <v>308</v>
      </c>
      <c r="G95" s="1"/>
      <c r="H95" s="1" t="s">
        <v>309</v>
      </c>
      <c r="I95" s="1" t="s">
        <v>214</v>
      </c>
      <c r="J95" s="1"/>
      <c r="K95" s="1"/>
      <c r="L95" s="1"/>
      <c r="M95" s="1"/>
      <c r="N95" s="1"/>
      <c r="O95" s="1" t="s">
        <v>310</v>
      </c>
      <c r="P95" s="1"/>
      <c r="Q95" s="1" t="s">
        <v>311</v>
      </c>
      <c r="R95" s="1"/>
      <c r="S95" s="1"/>
      <c r="T95" s="1"/>
      <c r="U95" s="1"/>
      <c r="V95" s="1"/>
      <c r="W95" s="1"/>
      <c r="X95" s="1"/>
      <c r="Y95" s="1"/>
      <c r="Z95" s="1"/>
      <c r="AA95" s="1"/>
      <c r="AB95" s="1"/>
      <c r="AC95" s="1"/>
      <c r="AD95" s="1"/>
      <c r="AE95" s="1"/>
      <c r="AF95" s="1"/>
      <c r="AG95" s="1"/>
      <c r="AH95" s="1"/>
      <c r="AI95" s="1"/>
      <c r="AJ95" s="1"/>
      <c r="AK95" s="1"/>
      <c r="AL95" s="1"/>
      <c r="AM95" s="1"/>
    </row>
    <row r="96" spans="1:39" ht="11.25" customHeight="1" x14ac:dyDescent="0.25">
      <c r="A96" s="1"/>
      <c r="B96" s="1"/>
      <c r="C96" s="1"/>
      <c r="D96" s="172" t="s">
        <v>312</v>
      </c>
      <c r="E96" s="172" t="s">
        <v>932</v>
      </c>
      <c r="F96" s="1" t="s">
        <v>313</v>
      </c>
      <c r="G96" s="1"/>
      <c r="H96" s="1" t="s">
        <v>314</v>
      </c>
      <c r="I96" s="1" t="s">
        <v>304</v>
      </c>
      <c r="J96" s="1"/>
      <c r="K96" s="1"/>
      <c r="L96" s="1"/>
      <c r="M96" s="1"/>
      <c r="N96" s="1"/>
      <c r="O96" s="1" t="s">
        <v>315</v>
      </c>
      <c r="P96" s="1"/>
      <c r="Q96" s="1" t="s">
        <v>316</v>
      </c>
      <c r="R96" s="1"/>
      <c r="S96" s="1"/>
      <c r="T96" s="1"/>
      <c r="U96" s="1"/>
      <c r="V96" s="1"/>
      <c r="W96" s="1"/>
      <c r="X96" s="1"/>
      <c r="Y96" s="1"/>
      <c r="Z96" s="1"/>
      <c r="AA96" s="1"/>
      <c r="AB96" s="1"/>
      <c r="AC96" s="1"/>
      <c r="AD96" s="1"/>
      <c r="AE96" s="1"/>
      <c r="AF96" s="1"/>
      <c r="AG96" s="1"/>
      <c r="AH96" s="1"/>
      <c r="AI96" s="1"/>
      <c r="AJ96" s="1"/>
      <c r="AK96" s="1"/>
      <c r="AL96" s="1"/>
      <c r="AM96" s="1"/>
    </row>
    <row r="97" spans="1:39" ht="11.25" customHeight="1" x14ac:dyDescent="0.25">
      <c r="A97" s="1"/>
      <c r="B97" s="1"/>
      <c r="C97" s="1"/>
      <c r="D97" s="172" t="s">
        <v>317</v>
      </c>
      <c r="E97" s="172" t="s">
        <v>933</v>
      </c>
      <c r="F97" s="1" t="s">
        <v>318</v>
      </c>
      <c r="G97" s="1"/>
      <c r="H97" s="1" t="s">
        <v>319</v>
      </c>
      <c r="I97" s="1" t="s">
        <v>304</v>
      </c>
      <c r="J97" s="1"/>
      <c r="K97" s="1"/>
      <c r="L97" s="1"/>
      <c r="M97" s="1"/>
      <c r="N97" s="1"/>
      <c r="O97" s="1" t="s">
        <v>320</v>
      </c>
      <c r="P97" s="1"/>
      <c r="Q97" s="1" t="s">
        <v>321</v>
      </c>
      <c r="R97" s="1"/>
      <c r="S97" s="1"/>
      <c r="T97" s="1"/>
      <c r="U97" s="1"/>
      <c r="V97" s="1"/>
      <c r="W97" s="1"/>
      <c r="X97" s="1"/>
      <c r="Y97" s="1"/>
      <c r="Z97" s="1"/>
      <c r="AA97" s="1"/>
      <c r="AB97" s="1"/>
      <c r="AC97" s="1"/>
      <c r="AD97" s="1"/>
      <c r="AE97" s="1"/>
      <c r="AF97" s="1"/>
      <c r="AG97" s="1"/>
      <c r="AH97" s="1"/>
      <c r="AI97" s="1"/>
      <c r="AJ97" s="1"/>
      <c r="AK97" s="1"/>
      <c r="AL97" s="1"/>
      <c r="AM97" s="1"/>
    </row>
    <row r="98" spans="1:39" ht="11.25" customHeight="1" x14ac:dyDescent="0.25">
      <c r="A98" s="1"/>
      <c r="B98" s="1"/>
      <c r="C98" s="1"/>
      <c r="D98" s="172" t="s">
        <v>322</v>
      </c>
      <c r="E98" s="172" t="s">
        <v>934</v>
      </c>
      <c r="F98" s="1" t="s">
        <v>323</v>
      </c>
      <c r="G98" s="1"/>
      <c r="H98" s="1" t="s">
        <v>101</v>
      </c>
      <c r="I98" s="1"/>
      <c r="J98" s="1"/>
      <c r="K98" s="1"/>
      <c r="L98" s="1"/>
      <c r="M98" s="1"/>
      <c r="N98" s="1"/>
      <c r="O98" s="1" t="s">
        <v>324</v>
      </c>
      <c r="P98" s="1"/>
      <c r="Q98" s="1" t="s">
        <v>325</v>
      </c>
      <c r="R98" s="1"/>
      <c r="S98" s="1"/>
      <c r="T98" s="1"/>
      <c r="U98" s="1"/>
      <c r="V98" s="1"/>
      <c r="W98" s="1"/>
      <c r="X98" s="1"/>
      <c r="Y98" s="1"/>
      <c r="Z98" s="1"/>
      <c r="AA98" s="1"/>
      <c r="AB98" s="1"/>
      <c r="AC98" s="1"/>
      <c r="AD98" s="1"/>
      <c r="AE98" s="1"/>
      <c r="AF98" s="1"/>
      <c r="AG98" s="1"/>
      <c r="AH98" s="1"/>
      <c r="AI98" s="1"/>
      <c r="AJ98" s="1"/>
      <c r="AK98" s="1"/>
      <c r="AL98" s="1"/>
      <c r="AM98" s="1"/>
    </row>
    <row r="99" spans="1:39" ht="11.25" customHeight="1" x14ac:dyDescent="0.25">
      <c r="A99" s="1"/>
      <c r="B99" s="1"/>
      <c r="C99" s="1"/>
      <c r="D99" s="172" t="s">
        <v>326</v>
      </c>
      <c r="E99" s="172" t="s">
        <v>935</v>
      </c>
      <c r="F99" s="1" t="s">
        <v>327</v>
      </c>
      <c r="G99" s="1"/>
      <c r="H99" s="1"/>
      <c r="I99" s="1"/>
      <c r="J99" s="1"/>
      <c r="K99" s="1"/>
      <c r="L99" s="1"/>
      <c r="M99" s="1"/>
      <c r="N99" s="1"/>
      <c r="O99" s="1" t="s">
        <v>328</v>
      </c>
      <c r="P99" s="1"/>
      <c r="Q99" s="1" t="s">
        <v>329</v>
      </c>
      <c r="R99" s="1"/>
      <c r="S99" s="1"/>
      <c r="T99" s="1"/>
      <c r="U99" s="1"/>
      <c r="V99" s="1"/>
      <c r="W99" s="1"/>
      <c r="X99" s="1"/>
      <c r="Y99" s="1"/>
      <c r="Z99" s="1"/>
      <c r="AA99" s="1"/>
      <c r="AB99" s="1"/>
      <c r="AC99" s="1"/>
      <c r="AD99" s="1"/>
      <c r="AE99" s="1"/>
      <c r="AF99" s="1"/>
      <c r="AG99" s="1"/>
      <c r="AH99" s="1"/>
      <c r="AI99" s="1"/>
      <c r="AJ99" s="1"/>
      <c r="AK99" s="1"/>
      <c r="AL99" s="1"/>
      <c r="AM99" s="1"/>
    </row>
    <row r="100" spans="1:39" ht="11.25" customHeight="1" x14ac:dyDescent="0.25">
      <c r="A100" s="1"/>
      <c r="B100" s="1"/>
      <c r="C100" s="1"/>
      <c r="D100" s="172" t="s">
        <v>330</v>
      </c>
      <c r="E100" s="172" t="s">
        <v>936</v>
      </c>
      <c r="F100" s="1" t="s">
        <v>331</v>
      </c>
      <c r="G100" s="1"/>
      <c r="H100" s="1"/>
      <c r="I100" s="1"/>
      <c r="J100" s="1"/>
      <c r="K100" s="1"/>
      <c r="L100" s="1"/>
      <c r="M100" s="1"/>
      <c r="N100" s="1"/>
      <c r="O100" s="1" t="s">
        <v>332</v>
      </c>
      <c r="P100" s="1"/>
      <c r="Q100" s="1" t="s">
        <v>333</v>
      </c>
      <c r="R100" s="1"/>
      <c r="S100" s="1"/>
      <c r="T100" s="1"/>
      <c r="U100" s="1"/>
      <c r="V100" s="1"/>
      <c r="W100" s="1"/>
      <c r="X100" s="1"/>
      <c r="Y100" s="1"/>
      <c r="Z100" s="1"/>
      <c r="AA100" s="1"/>
      <c r="AB100" s="1"/>
      <c r="AC100" s="1"/>
      <c r="AD100" s="1"/>
      <c r="AE100" s="1"/>
      <c r="AF100" s="1"/>
      <c r="AG100" s="1"/>
      <c r="AH100" s="1"/>
      <c r="AI100" s="1"/>
      <c r="AJ100" s="1"/>
      <c r="AK100" s="1"/>
      <c r="AL100" s="1"/>
      <c r="AM100" s="1"/>
    </row>
    <row r="101" spans="1:39" ht="11.25" customHeight="1" x14ac:dyDescent="0.25">
      <c r="A101" s="1"/>
      <c r="B101" s="1"/>
      <c r="C101" s="1"/>
      <c r="D101" s="172" t="s">
        <v>334</v>
      </c>
      <c r="E101" s="172" t="s">
        <v>937</v>
      </c>
      <c r="F101" s="1" t="s">
        <v>335</v>
      </c>
      <c r="G101" s="1"/>
      <c r="H101" s="1"/>
      <c r="I101" s="1"/>
      <c r="J101" s="1"/>
      <c r="K101" s="1"/>
      <c r="L101" s="1"/>
      <c r="M101" s="1"/>
      <c r="N101" s="1"/>
      <c r="O101" s="1" t="s">
        <v>336</v>
      </c>
      <c r="P101" s="1"/>
      <c r="Q101" s="1" t="s">
        <v>337</v>
      </c>
      <c r="R101" s="1"/>
      <c r="S101" s="1"/>
      <c r="T101" s="1"/>
      <c r="U101" s="1"/>
      <c r="V101" s="1"/>
      <c r="W101" s="1"/>
      <c r="X101" s="1"/>
      <c r="Y101" s="1"/>
      <c r="Z101" s="1"/>
      <c r="AA101" s="1"/>
      <c r="AB101" s="1"/>
      <c r="AC101" s="1"/>
      <c r="AD101" s="1"/>
      <c r="AE101" s="1"/>
      <c r="AF101" s="1"/>
      <c r="AG101" s="1"/>
      <c r="AH101" s="1"/>
      <c r="AI101" s="1"/>
      <c r="AJ101" s="1"/>
      <c r="AK101" s="1"/>
      <c r="AL101" s="1"/>
      <c r="AM101" s="1"/>
    </row>
    <row r="102" spans="1:39" ht="11.25" customHeight="1" x14ac:dyDescent="0.25">
      <c r="A102" s="1"/>
      <c r="B102" s="1"/>
      <c r="C102" s="1"/>
      <c r="D102" s="172" t="s">
        <v>338</v>
      </c>
      <c r="E102" s="172" t="s">
        <v>938</v>
      </c>
      <c r="F102" s="1" t="s">
        <v>339</v>
      </c>
      <c r="G102" s="1"/>
      <c r="H102" s="1"/>
      <c r="I102" s="1"/>
      <c r="J102" s="1"/>
      <c r="K102" s="1"/>
      <c r="L102" s="1"/>
      <c r="M102" s="1"/>
      <c r="N102" s="1"/>
      <c r="O102" s="1" t="s">
        <v>340</v>
      </c>
      <c r="P102" s="1"/>
      <c r="Q102" s="1" t="s">
        <v>341</v>
      </c>
      <c r="R102" s="1"/>
      <c r="S102" s="1"/>
      <c r="T102" s="1"/>
      <c r="U102" s="1"/>
      <c r="V102" s="1"/>
      <c r="W102" s="1"/>
      <c r="X102" s="1"/>
      <c r="Y102" s="1"/>
      <c r="Z102" s="1"/>
      <c r="AA102" s="1"/>
      <c r="AB102" s="1"/>
      <c r="AC102" s="1"/>
      <c r="AD102" s="1"/>
      <c r="AE102" s="1"/>
      <c r="AF102" s="1"/>
      <c r="AG102" s="1"/>
      <c r="AH102" s="1"/>
      <c r="AI102" s="1"/>
      <c r="AJ102" s="1"/>
      <c r="AK102" s="1"/>
      <c r="AL102" s="1"/>
      <c r="AM102" s="1"/>
    </row>
    <row r="103" spans="1:39" ht="11.25" customHeight="1" x14ac:dyDescent="0.25">
      <c r="A103" s="1"/>
      <c r="B103" s="1"/>
      <c r="C103" s="1"/>
      <c r="D103" s="172" t="s">
        <v>342</v>
      </c>
      <c r="E103" s="172" t="s">
        <v>939</v>
      </c>
      <c r="F103" s="1" t="s">
        <v>343</v>
      </c>
      <c r="G103" s="1"/>
      <c r="H103" s="1"/>
      <c r="I103" s="1"/>
      <c r="J103" s="1"/>
      <c r="K103" s="1"/>
      <c r="L103" s="1"/>
      <c r="M103" s="1"/>
      <c r="N103" s="1"/>
      <c r="O103" s="1" t="s">
        <v>344</v>
      </c>
      <c r="P103" s="1"/>
      <c r="Q103" s="1" t="s">
        <v>345</v>
      </c>
      <c r="R103" s="1"/>
      <c r="S103" s="1"/>
      <c r="T103" s="1"/>
      <c r="U103" s="1"/>
      <c r="V103" s="1"/>
      <c r="W103" s="1"/>
      <c r="X103" s="1"/>
      <c r="Y103" s="1"/>
      <c r="Z103" s="1"/>
      <c r="AA103" s="1"/>
      <c r="AB103" s="1"/>
      <c r="AC103" s="1"/>
      <c r="AD103" s="1"/>
      <c r="AE103" s="1"/>
      <c r="AF103" s="1"/>
      <c r="AG103" s="1"/>
      <c r="AH103" s="1"/>
      <c r="AI103" s="1"/>
      <c r="AJ103" s="1"/>
      <c r="AK103" s="1"/>
      <c r="AL103" s="1"/>
      <c r="AM103" s="1"/>
    </row>
    <row r="104" spans="1:39" ht="11.25" customHeight="1" x14ac:dyDescent="0.25">
      <c r="A104" s="1"/>
      <c r="B104" s="1"/>
      <c r="C104" s="1"/>
      <c r="D104" s="172" t="s">
        <v>346</v>
      </c>
      <c r="E104" s="172" t="s">
        <v>940</v>
      </c>
      <c r="F104" s="1" t="s">
        <v>347</v>
      </c>
      <c r="G104" s="1"/>
      <c r="H104" s="1"/>
      <c r="I104" s="1"/>
      <c r="J104" s="1"/>
      <c r="K104" s="1"/>
      <c r="L104" s="1"/>
      <c r="M104" s="1"/>
      <c r="N104" s="1"/>
      <c r="O104" s="1" t="s">
        <v>348</v>
      </c>
      <c r="P104" s="1"/>
      <c r="Q104" s="1" t="s">
        <v>349</v>
      </c>
      <c r="R104" s="1"/>
      <c r="S104" s="1"/>
      <c r="T104" s="1"/>
      <c r="U104" s="1"/>
      <c r="V104" s="1"/>
      <c r="W104" s="1"/>
      <c r="X104" s="1"/>
      <c r="Y104" s="1"/>
      <c r="Z104" s="1"/>
      <c r="AA104" s="1"/>
      <c r="AB104" s="1"/>
      <c r="AC104" s="1"/>
      <c r="AD104" s="1"/>
      <c r="AE104" s="1"/>
      <c r="AF104" s="1"/>
      <c r="AG104" s="1"/>
      <c r="AH104" s="1"/>
      <c r="AI104" s="1"/>
      <c r="AJ104" s="1"/>
      <c r="AK104" s="1"/>
      <c r="AL104" s="1"/>
      <c r="AM104" s="1"/>
    </row>
    <row r="105" spans="1:39" ht="11.25" customHeight="1" x14ac:dyDescent="0.25">
      <c r="A105" s="1"/>
      <c r="B105" s="1"/>
      <c r="C105" s="1"/>
      <c r="D105" s="172" t="s">
        <v>350</v>
      </c>
      <c r="E105" s="172" t="s">
        <v>941</v>
      </c>
      <c r="F105" s="1" t="s">
        <v>351</v>
      </c>
      <c r="G105" s="1"/>
      <c r="H105" s="1"/>
      <c r="I105" s="1"/>
      <c r="J105" s="1"/>
      <c r="K105" s="1"/>
      <c r="L105" s="1"/>
      <c r="M105" s="1"/>
      <c r="N105" s="1"/>
      <c r="O105" s="1" t="s">
        <v>352</v>
      </c>
      <c r="P105" s="1"/>
      <c r="Q105" s="1" t="s">
        <v>353</v>
      </c>
      <c r="R105" s="1"/>
      <c r="S105" s="1"/>
      <c r="T105" s="1"/>
      <c r="U105" s="1"/>
      <c r="V105" s="1"/>
      <c r="W105" s="1"/>
      <c r="X105" s="1"/>
      <c r="Y105" s="1"/>
      <c r="Z105" s="1"/>
      <c r="AA105" s="1"/>
      <c r="AB105" s="1"/>
      <c r="AC105" s="1"/>
      <c r="AD105" s="1"/>
      <c r="AE105" s="1"/>
      <c r="AF105" s="1"/>
      <c r="AG105" s="1"/>
      <c r="AH105" s="1"/>
      <c r="AI105" s="1"/>
      <c r="AJ105" s="1"/>
      <c r="AK105" s="1"/>
      <c r="AL105" s="1"/>
      <c r="AM105" s="1"/>
    </row>
    <row r="106" spans="1:39" ht="11.25" customHeight="1" x14ac:dyDescent="0.25">
      <c r="A106" s="1"/>
      <c r="B106" s="1"/>
      <c r="C106" s="1"/>
      <c r="D106" s="172" t="s">
        <v>354</v>
      </c>
      <c r="E106" s="172" t="s">
        <v>942</v>
      </c>
      <c r="F106" s="1" t="s">
        <v>355</v>
      </c>
      <c r="G106" s="1"/>
      <c r="H106" s="1"/>
      <c r="I106" s="1"/>
      <c r="J106" s="1"/>
      <c r="K106" s="1"/>
      <c r="L106" s="1"/>
      <c r="M106" s="1"/>
      <c r="N106" s="1"/>
      <c r="O106" s="1" t="s">
        <v>356</v>
      </c>
      <c r="P106" s="1"/>
      <c r="Q106" s="1" t="s">
        <v>357</v>
      </c>
      <c r="R106" s="1"/>
      <c r="S106" s="1"/>
      <c r="T106" s="1"/>
      <c r="U106" s="1"/>
      <c r="V106" s="1"/>
      <c r="W106" s="1"/>
      <c r="X106" s="1"/>
      <c r="Y106" s="1"/>
      <c r="Z106" s="1"/>
      <c r="AA106" s="1"/>
      <c r="AB106" s="1"/>
      <c r="AC106" s="1"/>
      <c r="AD106" s="1"/>
      <c r="AE106" s="1"/>
      <c r="AF106" s="1"/>
      <c r="AG106" s="1"/>
      <c r="AH106" s="1"/>
      <c r="AI106" s="1"/>
      <c r="AJ106" s="1"/>
      <c r="AK106" s="1"/>
      <c r="AL106" s="1"/>
      <c r="AM106" s="1"/>
    </row>
    <row r="107" spans="1:39" ht="11.25" customHeight="1" x14ac:dyDescent="0.25">
      <c r="A107" s="1"/>
      <c r="B107" s="1"/>
      <c r="C107" s="1"/>
      <c r="D107" s="172" t="s">
        <v>358</v>
      </c>
      <c r="E107" s="172" t="s">
        <v>943</v>
      </c>
      <c r="F107" s="1" t="s">
        <v>359</v>
      </c>
      <c r="G107" s="1"/>
      <c r="H107" s="1"/>
      <c r="I107" s="1"/>
      <c r="J107" s="1"/>
      <c r="K107" s="1"/>
      <c r="L107" s="1"/>
      <c r="M107" s="1"/>
      <c r="N107" s="1"/>
      <c r="O107" s="1" t="s">
        <v>360</v>
      </c>
      <c r="P107" s="1"/>
      <c r="Q107" s="1" t="s">
        <v>361</v>
      </c>
      <c r="R107" s="1"/>
      <c r="S107" s="1"/>
      <c r="T107" s="1"/>
      <c r="U107" s="1"/>
      <c r="V107" s="1"/>
      <c r="W107" s="1"/>
      <c r="X107" s="1"/>
      <c r="Y107" s="1"/>
      <c r="Z107" s="1"/>
      <c r="AA107" s="1"/>
      <c r="AB107" s="1"/>
      <c r="AC107" s="1"/>
      <c r="AD107" s="1"/>
      <c r="AE107" s="1"/>
      <c r="AF107" s="1"/>
      <c r="AG107" s="1"/>
      <c r="AH107" s="1"/>
      <c r="AI107" s="1"/>
      <c r="AJ107" s="1"/>
      <c r="AK107" s="1"/>
      <c r="AL107" s="1"/>
      <c r="AM107" s="1"/>
    </row>
    <row r="108" spans="1:39" ht="11.25" customHeight="1" x14ac:dyDescent="0.25">
      <c r="A108" s="1"/>
      <c r="B108" s="1"/>
      <c r="C108" s="1"/>
      <c r="D108" s="172" t="s">
        <v>362</v>
      </c>
      <c r="E108" s="172" t="s">
        <v>944</v>
      </c>
      <c r="F108" s="1" t="s">
        <v>363</v>
      </c>
      <c r="G108" s="1"/>
      <c r="H108" s="1"/>
      <c r="I108" s="1"/>
      <c r="J108" s="1"/>
      <c r="K108" s="1"/>
      <c r="L108" s="1"/>
      <c r="M108" s="1"/>
      <c r="N108" s="1"/>
      <c r="O108" s="1" t="s">
        <v>364</v>
      </c>
      <c r="P108" s="1"/>
      <c r="Q108" s="1" t="s">
        <v>365</v>
      </c>
      <c r="R108" s="1"/>
      <c r="S108" s="1"/>
      <c r="T108" s="1"/>
      <c r="U108" s="1"/>
      <c r="V108" s="1"/>
      <c r="W108" s="1"/>
      <c r="X108" s="1"/>
      <c r="Y108" s="1"/>
      <c r="Z108" s="1"/>
      <c r="AA108" s="1"/>
      <c r="AB108" s="1"/>
      <c r="AC108" s="1"/>
      <c r="AD108" s="1"/>
      <c r="AE108" s="1"/>
      <c r="AF108" s="1"/>
      <c r="AG108" s="1"/>
      <c r="AH108" s="1"/>
      <c r="AI108" s="1"/>
      <c r="AJ108" s="1"/>
      <c r="AK108" s="1"/>
      <c r="AL108" s="1"/>
      <c r="AM108" s="1"/>
    </row>
    <row r="109" spans="1:39" ht="11.25" customHeight="1" x14ac:dyDescent="0.25">
      <c r="A109" s="1"/>
      <c r="B109" s="1"/>
      <c r="C109" s="1"/>
      <c r="D109" s="172" t="s">
        <v>366</v>
      </c>
      <c r="E109" s="172" t="s">
        <v>945</v>
      </c>
      <c r="F109" s="1" t="s">
        <v>367</v>
      </c>
      <c r="G109" s="1"/>
      <c r="H109" s="1"/>
      <c r="I109" s="1"/>
      <c r="J109" s="1"/>
      <c r="K109" s="1"/>
      <c r="L109" s="1"/>
      <c r="M109" s="1"/>
      <c r="N109" s="1"/>
      <c r="O109" s="1" t="s">
        <v>368</v>
      </c>
      <c r="P109" s="1"/>
      <c r="Q109" s="1" t="s">
        <v>369</v>
      </c>
      <c r="R109" s="1"/>
      <c r="S109" s="1"/>
      <c r="T109" s="1"/>
      <c r="U109" s="1"/>
      <c r="V109" s="1"/>
      <c r="W109" s="1"/>
      <c r="X109" s="1"/>
      <c r="Y109" s="1"/>
      <c r="Z109" s="1"/>
      <c r="AA109" s="1"/>
      <c r="AB109" s="1"/>
      <c r="AC109" s="1"/>
      <c r="AD109" s="1"/>
      <c r="AE109" s="1"/>
      <c r="AF109" s="1"/>
      <c r="AG109" s="1"/>
      <c r="AH109" s="1"/>
      <c r="AI109" s="1"/>
      <c r="AJ109" s="1"/>
      <c r="AK109" s="1"/>
      <c r="AL109" s="1"/>
      <c r="AM109" s="1"/>
    </row>
    <row r="110" spans="1:39" ht="11.25" customHeight="1" x14ac:dyDescent="0.25">
      <c r="A110" s="1"/>
      <c r="B110" s="1"/>
      <c r="C110" s="1"/>
      <c r="D110" s="172" t="s">
        <v>370</v>
      </c>
      <c r="E110" s="172" t="s">
        <v>946</v>
      </c>
      <c r="F110" s="1" t="s">
        <v>371</v>
      </c>
      <c r="G110" s="1"/>
      <c r="H110" s="1"/>
      <c r="I110" s="1"/>
      <c r="J110" s="1"/>
      <c r="K110" s="1"/>
      <c r="L110" s="1"/>
      <c r="M110" s="1"/>
      <c r="N110" s="1"/>
      <c r="O110" s="1" t="s">
        <v>372</v>
      </c>
      <c r="P110" s="1"/>
      <c r="Q110" s="1" t="s">
        <v>373</v>
      </c>
      <c r="R110" s="1"/>
      <c r="S110" s="1"/>
      <c r="T110" s="1"/>
      <c r="U110" s="1"/>
      <c r="V110" s="1"/>
      <c r="W110" s="1"/>
      <c r="X110" s="1"/>
      <c r="Y110" s="1"/>
      <c r="Z110" s="1"/>
      <c r="AA110" s="1"/>
      <c r="AB110" s="1"/>
      <c r="AC110" s="1"/>
      <c r="AD110" s="1"/>
      <c r="AE110" s="1"/>
      <c r="AF110" s="1"/>
      <c r="AG110" s="1"/>
      <c r="AH110" s="1"/>
      <c r="AI110" s="1"/>
      <c r="AJ110" s="1"/>
      <c r="AK110" s="1"/>
      <c r="AL110" s="1"/>
      <c r="AM110" s="1"/>
    </row>
    <row r="111" spans="1:39" ht="11.25" customHeight="1" x14ac:dyDescent="0.25">
      <c r="A111" s="1"/>
      <c r="B111" s="1"/>
      <c r="C111" s="1"/>
      <c r="D111" s="172" t="s">
        <v>374</v>
      </c>
      <c r="E111" s="172" t="s">
        <v>947</v>
      </c>
      <c r="F111" s="1" t="s">
        <v>375</v>
      </c>
      <c r="G111" s="1"/>
      <c r="H111" s="1"/>
      <c r="I111" s="1"/>
      <c r="J111" s="1"/>
      <c r="K111" s="1"/>
      <c r="L111" s="1"/>
      <c r="M111" s="1"/>
      <c r="N111" s="1"/>
      <c r="O111" s="1" t="s">
        <v>376</v>
      </c>
      <c r="P111" s="1"/>
      <c r="Q111" s="1" t="s">
        <v>377</v>
      </c>
      <c r="R111" s="1"/>
      <c r="S111" s="1"/>
      <c r="T111" s="1"/>
      <c r="U111" s="1"/>
      <c r="V111" s="1"/>
      <c r="W111" s="1"/>
      <c r="X111" s="1"/>
      <c r="Y111" s="1"/>
      <c r="Z111" s="1"/>
      <c r="AA111" s="1"/>
      <c r="AB111" s="1"/>
      <c r="AC111" s="1"/>
      <c r="AD111" s="1"/>
      <c r="AE111" s="1"/>
      <c r="AF111" s="1"/>
      <c r="AG111" s="1"/>
      <c r="AH111" s="1"/>
      <c r="AI111" s="1"/>
      <c r="AJ111" s="1"/>
      <c r="AK111" s="1"/>
      <c r="AL111" s="1"/>
      <c r="AM111" s="1"/>
    </row>
    <row r="112" spans="1:39" ht="11.25" customHeight="1" x14ac:dyDescent="0.25">
      <c r="A112" s="1"/>
      <c r="B112" s="1"/>
      <c r="C112" s="1"/>
      <c r="D112" s="172" t="s">
        <v>378</v>
      </c>
      <c r="E112" s="172" t="s">
        <v>948</v>
      </c>
      <c r="F112" s="1" t="s">
        <v>379</v>
      </c>
      <c r="G112" s="1"/>
      <c r="H112" s="1"/>
      <c r="I112" s="1"/>
      <c r="J112" s="1"/>
      <c r="K112" s="1"/>
      <c r="L112" s="1"/>
      <c r="M112" s="1"/>
      <c r="N112" s="1"/>
      <c r="O112" s="1" t="s">
        <v>380</v>
      </c>
      <c r="P112" s="1"/>
      <c r="Q112" s="1" t="s">
        <v>381</v>
      </c>
      <c r="R112" s="1"/>
      <c r="S112" s="1"/>
      <c r="T112" s="1"/>
      <c r="U112" s="1"/>
      <c r="V112" s="1"/>
      <c r="W112" s="1"/>
      <c r="X112" s="1"/>
      <c r="Y112" s="1"/>
      <c r="Z112" s="1"/>
      <c r="AA112" s="1"/>
      <c r="AB112" s="1"/>
      <c r="AC112" s="1"/>
      <c r="AD112" s="1"/>
      <c r="AE112" s="1"/>
      <c r="AF112" s="1"/>
      <c r="AG112" s="1"/>
      <c r="AH112" s="1"/>
      <c r="AI112" s="1"/>
      <c r="AJ112" s="1"/>
      <c r="AK112" s="1"/>
      <c r="AL112" s="1"/>
      <c r="AM112" s="1"/>
    </row>
    <row r="113" spans="1:39" ht="11.25" customHeight="1" x14ac:dyDescent="0.25">
      <c r="A113" s="1"/>
      <c r="B113" s="1"/>
      <c r="C113" s="1"/>
      <c r="D113" s="172" t="s">
        <v>382</v>
      </c>
      <c r="E113" s="172" t="s">
        <v>949</v>
      </c>
      <c r="F113" s="1" t="s">
        <v>383</v>
      </c>
      <c r="G113" s="1"/>
      <c r="H113" s="1"/>
      <c r="I113" s="1"/>
      <c r="J113" s="1"/>
      <c r="K113" s="1"/>
      <c r="L113" s="1"/>
      <c r="M113" s="1"/>
      <c r="N113" s="1"/>
      <c r="O113" s="1" t="s">
        <v>384</v>
      </c>
      <c r="P113" s="1"/>
      <c r="Q113" s="1" t="s">
        <v>385</v>
      </c>
      <c r="R113" s="1"/>
      <c r="S113" s="1"/>
      <c r="T113" s="1"/>
      <c r="U113" s="1"/>
      <c r="V113" s="1"/>
      <c r="W113" s="1"/>
      <c r="X113" s="1"/>
      <c r="Y113" s="1"/>
      <c r="Z113" s="1"/>
      <c r="AA113" s="1"/>
      <c r="AB113" s="1"/>
      <c r="AC113" s="1"/>
      <c r="AD113" s="1"/>
      <c r="AE113" s="1"/>
      <c r="AF113" s="1"/>
      <c r="AG113" s="1"/>
      <c r="AH113" s="1"/>
      <c r="AI113" s="1"/>
      <c r="AJ113" s="1"/>
      <c r="AK113" s="1"/>
      <c r="AL113" s="1"/>
      <c r="AM113" s="1"/>
    </row>
    <row r="114" spans="1:39" ht="11.25" customHeight="1" x14ac:dyDescent="0.25">
      <c r="A114" s="1"/>
      <c r="B114" s="1"/>
      <c r="C114" s="1"/>
      <c r="D114" s="172" t="s">
        <v>386</v>
      </c>
      <c r="E114" s="172" t="s">
        <v>950</v>
      </c>
      <c r="F114" s="1" t="s">
        <v>387</v>
      </c>
      <c r="G114" s="1"/>
      <c r="H114" s="1"/>
      <c r="I114" s="1"/>
      <c r="J114" s="1"/>
      <c r="K114" s="1"/>
      <c r="L114" s="1"/>
      <c r="M114" s="1"/>
      <c r="N114" s="1"/>
      <c r="O114" s="1" t="s">
        <v>388</v>
      </c>
      <c r="P114" s="1"/>
      <c r="Q114" s="1" t="s">
        <v>389</v>
      </c>
      <c r="R114" s="1"/>
      <c r="S114" s="1"/>
      <c r="T114" s="1"/>
      <c r="U114" s="1"/>
      <c r="V114" s="1"/>
      <c r="W114" s="1"/>
      <c r="X114" s="1"/>
      <c r="Y114" s="1"/>
      <c r="Z114" s="1"/>
      <c r="AA114" s="1"/>
      <c r="AB114" s="1"/>
      <c r="AC114" s="1"/>
      <c r="AD114" s="1"/>
      <c r="AE114" s="1"/>
      <c r="AF114" s="1"/>
      <c r="AG114" s="1"/>
      <c r="AH114" s="1"/>
      <c r="AI114" s="1"/>
      <c r="AJ114" s="1"/>
      <c r="AK114" s="1"/>
      <c r="AL114" s="1"/>
      <c r="AM114" s="1"/>
    </row>
    <row r="115" spans="1:39" ht="11.25" customHeight="1" x14ac:dyDescent="0.25">
      <c r="A115" s="1"/>
      <c r="B115" s="1"/>
      <c r="C115" s="1"/>
      <c r="D115" s="172" t="s">
        <v>390</v>
      </c>
      <c r="E115" s="172" t="s">
        <v>951</v>
      </c>
      <c r="F115" s="1" t="s">
        <v>391</v>
      </c>
      <c r="G115" s="1"/>
      <c r="H115" s="1"/>
      <c r="I115" s="1"/>
      <c r="J115" s="1"/>
      <c r="K115" s="1"/>
      <c r="L115" s="1"/>
      <c r="M115" s="1"/>
      <c r="N115" s="1"/>
      <c r="O115" s="1" t="s">
        <v>392</v>
      </c>
      <c r="P115" s="1"/>
      <c r="Q115" s="1" t="s">
        <v>393</v>
      </c>
      <c r="R115" s="1"/>
      <c r="S115" s="1"/>
      <c r="T115" s="1"/>
      <c r="U115" s="1"/>
      <c r="V115" s="1"/>
      <c r="W115" s="1"/>
      <c r="X115" s="1"/>
      <c r="Y115" s="1"/>
      <c r="Z115" s="1"/>
      <c r="AA115" s="1"/>
      <c r="AB115" s="1"/>
      <c r="AC115" s="1"/>
      <c r="AD115" s="1"/>
      <c r="AE115" s="1"/>
      <c r="AF115" s="1"/>
      <c r="AG115" s="1"/>
      <c r="AH115" s="1"/>
      <c r="AI115" s="1"/>
      <c r="AJ115" s="1"/>
      <c r="AK115" s="1"/>
      <c r="AL115" s="1"/>
      <c r="AM115" s="1"/>
    </row>
    <row r="116" spans="1:39" ht="11.25" customHeight="1" x14ac:dyDescent="0.25">
      <c r="A116" s="1"/>
      <c r="B116" s="1"/>
      <c r="C116" s="1"/>
      <c r="D116" s="172"/>
      <c r="E116" s="172" t="s">
        <v>101</v>
      </c>
      <c r="F116" s="1"/>
      <c r="G116" s="1"/>
      <c r="H116" s="1"/>
      <c r="I116" s="1"/>
      <c r="J116" s="1"/>
      <c r="K116" s="1"/>
      <c r="L116" s="1"/>
      <c r="M116" s="1"/>
      <c r="N116" s="1"/>
      <c r="O116" s="1" t="s">
        <v>394</v>
      </c>
      <c r="P116" s="1"/>
      <c r="Q116" s="1" t="s">
        <v>395</v>
      </c>
      <c r="R116" s="1"/>
      <c r="S116" s="1"/>
      <c r="T116" s="1"/>
      <c r="U116" s="1"/>
      <c r="V116" s="1"/>
      <c r="W116" s="1"/>
      <c r="X116" s="1"/>
      <c r="Y116" s="1"/>
      <c r="Z116" s="1"/>
      <c r="AA116" s="1"/>
      <c r="AB116" s="1"/>
      <c r="AC116" s="1"/>
      <c r="AD116" s="1"/>
      <c r="AE116" s="1"/>
      <c r="AF116" s="1"/>
      <c r="AG116" s="1"/>
      <c r="AH116" s="1"/>
      <c r="AI116" s="1"/>
      <c r="AJ116" s="1"/>
      <c r="AK116" s="1"/>
      <c r="AL116" s="1"/>
      <c r="AM116" s="1"/>
    </row>
    <row r="117" spans="1:39" ht="11.25" customHeight="1" x14ac:dyDescent="0.25">
      <c r="A117" s="1"/>
      <c r="B117" s="1"/>
      <c r="C117" s="1"/>
      <c r="D117" s="1"/>
      <c r="E117" s="1"/>
      <c r="F117" s="1"/>
      <c r="G117" s="1"/>
      <c r="H117" s="1"/>
      <c r="I117" s="1"/>
      <c r="J117" s="1"/>
      <c r="K117" s="1"/>
      <c r="L117" s="1"/>
      <c r="M117" s="1"/>
      <c r="N117" s="1"/>
      <c r="O117" s="1" t="s">
        <v>396</v>
      </c>
      <c r="P117" s="1"/>
      <c r="Q117" s="1" t="s">
        <v>397</v>
      </c>
      <c r="R117" s="1"/>
      <c r="S117" s="1"/>
      <c r="T117" s="1"/>
      <c r="U117" s="1"/>
      <c r="V117" s="1"/>
      <c r="W117" s="1"/>
      <c r="X117" s="1"/>
      <c r="Y117" s="1"/>
      <c r="Z117" s="1"/>
      <c r="AA117" s="1"/>
      <c r="AB117" s="1"/>
      <c r="AC117" s="1"/>
      <c r="AD117" s="1"/>
      <c r="AE117" s="1"/>
      <c r="AF117" s="1"/>
      <c r="AG117" s="1"/>
      <c r="AH117" s="1"/>
      <c r="AI117" s="1"/>
      <c r="AJ117" s="1"/>
      <c r="AK117" s="1"/>
      <c r="AL117" s="1"/>
      <c r="AM117" s="1"/>
    </row>
    <row r="118" spans="1:39" ht="11.25" customHeight="1" x14ac:dyDescent="0.25">
      <c r="A118" s="1"/>
      <c r="B118" s="3"/>
      <c r="C118" s="1"/>
      <c r="D118" s="1"/>
      <c r="E118" s="1"/>
      <c r="F118" s="1"/>
      <c r="G118" s="1"/>
      <c r="H118" s="1"/>
      <c r="I118" s="1"/>
      <c r="J118" s="1"/>
      <c r="K118" s="1"/>
      <c r="L118" s="1"/>
      <c r="M118" s="1"/>
      <c r="N118" s="1"/>
      <c r="O118" s="1" t="s">
        <v>398</v>
      </c>
      <c r="P118" s="1"/>
      <c r="Q118" s="1" t="s">
        <v>399</v>
      </c>
      <c r="R118" s="1"/>
      <c r="S118" s="1"/>
      <c r="T118" s="1"/>
      <c r="U118" s="1"/>
      <c r="V118" s="1"/>
      <c r="W118" s="1"/>
      <c r="X118" s="1"/>
      <c r="Y118" s="1"/>
      <c r="Z118" s="1"/>
      <c r="AA118" s="1"/>
      <c r="AB118" s="1"/>
      <c r="AC118" s="1"/>
      <c r="AD118" s="1"/>
      <c r="AE118" s="1"/>
      <c r="AF118" s="1"/>
      <c r="AG118" s="1"/>
      <c r="AH118" s="1"/>
      <c r="AI118" s="1"/>
      <c r="AJ118" s="1"/>
      <c r="AK118" s="1"/>
      <c r="AL118" s="1"/>
      <c r="AM118" s="1"/>
    </row>
    <row r="119" spans="1:39" ht="11.25" customHeight="1" x14ac:dyDescent="0.25">
      <c r="A119" s="1"/>
      <c r="B119" s="3"/>
      <c r="C119" s="1"/>
      <c r="D119" s="1"/>
      <c r="E119" s="1"/>
      <c r="F119" s="1"/>
      <c r="G119" s="1"/>
      <c r="H119" s="1"/>
      <c r="I119" s="1"/>
      <c r="J119" s="1"/>
      <c r="K119" s="1"/>
      <c r="L119" s="1"/>
      <c r="M119" s="1"/>
      <c r="N119" s="1"/>
      <c r="O119" s="1" t="s">
        <v>400</v>
      </c>
      <c r="P119" s="1"/>
      <c r="Q119" s="1" t="s">
        <v>401</v>
      </c>
      <c r="R119" s="1"/>
      <c r="S119" s="1"/>
      <c r="T119" s="1"/>
      <c r="U119" s="1"/>
      <c r="V119" s="1"/>
      <c r="W119" s="1"/>
      <c r="X119" s="1"/>
      <c r="Y119" s="1"/>
      <c r="Z119" s="1"/>
      <c r="AA119" s="1"/>
      <c r="AB119" s="1"/>
      <c r="AC119" s="1"/>
      <c r="AD119" s="1"/>
      <c r="AE119" s="1"/>
      <c r="AF119" s="1"/>
      <c r="AG119" s="1"/>
      <c r="AH119" s="1"/>
      <c r="AI119" s="1"/>
      <c r="AJ119" s="1"/>
      <c r="AK119" s="1"/>
      <c r="AL119" s="1"/>
      <c r="AM119" s="1"/>
    </row>
    <row r="120" spans="1:39" ht="11.25" customHeight="1" x14ac:dyDescent="0.25">
      <c r="A120" s="1"/>
      <c r="B120" s="3"/>
      <c r="C120" s="1"/>
      <c r="D120" s="1"/>
      <c r="E120" s="1"/>
      <c r="F120" s="1"/>
      <c r="G120" s="1"/>
      <c r="H120" s="1"/>
      <c r="I120" s="1"/>
      <c r="J120" s="1"/>
      <c r="K120" s="1"/>
      <c r="L120" s="1"/>
      <c r="M120" s="1"/>
      <c r="N120" s="1"/>
      <c r="O120" s="1" t="s">
        <v>402</v>
      </c>
      <c r="P120" s="1"/>
      <c r="Q120" s="1" t="s">
        <v>403</v>
      </c>
      <c r="R120" s="1"/>
      <c r="S120" s="1"/>
      <c r="T120" s="1"/>
      <c r="U120" s="1"/>
      <c r="V120" s="1"/>
      <c r="W120" s="1"/>
      <c r="X120" s="1"/>
      <c r="Y120" s="1"/>
      <c r="Z120" s="1"/>
      <c r="AA120" s="1"/>
      <c r="AB120" s="1"/>
      <c r="AC120" s="1"/>
      <c r="AD120" s="1"/>
      <c r="AE120" s="1"/>
      <c r="AF120" s="1"/>
      <c r="AG120" s="1"/>
      <c r="AH120" s="1"/>
      <c r="AI120" s="1"/>
      <c r="AJ120" s="1"/>
      <c r="AK120" s="1"/>
      <c r="AL120" s="1"/>
      <c r="AM120" s="1"/>
    </row>
    <row r="121" spans="1:39" ht="11.25" customHeight="1" x14ac:dyDescent="0.25">
      <c r="A121" s="1"/>
      <c r="B121" s="3"/>
      <c r="C121" s="1"/>
      <c r="D121" s="1"/>
      <c r="E121" s="1"/>
      <c r="F121" s="1"/>
      <c r="G121" s="1"/>
      <c r="H121" s="1"/>
      <c r="I121" s="1"/>
      <c r="J121" s="1"/>
      <c r="K121" s="1"/>
      <c r="L121" s="1"/>
      <c r="M121" s="1"/>
      <c r="N121" s="1"/>
      <c r="O121" s="1" t="s">
        <v>404</v>
      </c>
      <c r="P121" s="1"/>
      <c r="Q121" s="1" t="s">
        <v>405</v>
      </c>
      <c r="R121" s="1"/>
      <c r="S121" s="1"/>
      <c r="T121" s="1"/>
      <c r="U121" s="1"/>
      <c r="V121" s="1"/>
      <c r="W121" s="1"/>
      <c r="X121" s="1"/>
      <c r="Y121" s="1"/>
      <c r="Z121" s="1"/>
      <c r="AA121" s="1"/>
      <c r="AB121" s="1"/>
      <c r="AC121" s="1"/>
      <c r="AD121" s="1"/>
      <c r="AE121" s="1"/>
      <c r="AF121" s="1"/>
      <c r="AG121" s="1"/>
      <c r="AH121" s="1"/>
      <c r="AI121" s="1"/>
      <c r="AJ121" s="1"/>
      <c r="AK121" s="1"/>
      <c r="AL121" s="1"/>
      <c r="AM121" s="1"/>
    </row>
    <row r="122" spans="1:39" ht="11.25" customHeight="1" x14ac:dyDescent="0.25">
      <c r="A122" s="1"/>
      <c r="B122" s="3"/>
      <c r="C122" s="1"/>
      <c r="D122" s="1"/>
      <c r="E122" s="1"/>
      <c r="F122" s="1"/>
      <c r="G122" s="1"/>
      <c r="H122" s="1"/>
      <c r="I122" s="1"/>
      <c r="J122" s="1"/>
      <c r="K122" s="1"/>
      <c r="L122" s="1"/>
      <c r="M122" s="1"/>
      <c r="N122" s="1"/>
      <c r="O122" s="1" t="s">
        <v>406</v>
      </c>
      <c r="P122" s="1"/>
      <c r="Q122" s="1" t="s">
        <v>407</v>
      </c>
      <c r="R122" s="1"/>
      <c r="S122" s="1"/>
      <c r="T122" s="1"/>
      <c r="U122" s="1"/>
      <c r="V122" s="1"/>
      <c r="W122" s="1"/>
      <c r="X122" s="1"/>
      <c r="Y122" s="1"/>
      <c r="Z122" s="1"/>
      <c r="AA122" s="1"/>
      <c r="AB122" s="1"/>
      <c r="AC122" s="1"/>
      <c r="AD122" s="1"/>
      <c r="AE122" s="1"/>
      <c r="AF122" s="1"/>
      <c r="AG122" s="1"/>
      <c r="AH122" s="1"/>
      <c r="AI122" s="1"/>
      <c r="AJ122" s="1"/>
      <c r="AK122" s="1"/>
      <c r="AL122" s="1"/>
      <c r="AM122" s="1"/>
    </row>
    <row r="123" spans="1:39" ht="11.25" customHeight="1" x14ac:dyDescent="0.25">
      <c r="A123" s="1"/>
      <c r="B123" s="3"/>
      <c r="C123" s="1"/>
      <c r="D123" s="1"/>
      <c r="E123" s="1"/>
      <c r="F123" s="1"/>
      <c r="G123" s="1"/>
      <c r="H123" s="1"/>
      <c r="I123" s="1"/>
      <c r="J123" s="1"/>
      <c r="K123" s="1"/>
      <c r="L123" s="1"/>
      <c r="M123" s="1"/>
      <c r="N123" s="1"/>
      <c r="O123" s="1" t="s">
        <v>4</v>
      </c>
      <c r="P123" s="1"/>
      <c r="Q123" s="1" t="s">
        <v>408</v>
      </c>
      <c r="R123" s="1"/>
      <c r="S123" s="1"/>
      <c r="T123" s="1"/>
      <c r="U123" s="1"/>
      <c r="V123" s="1"/>
      <c r="W123" s="1"/>
      <c r="X123" s="1"/>
      <c r="Y123" s="1"/>
      <c r="Z123" s="1"/>
      <c r="AA123" s="1"/>
      <c r="AB123" s="1"/>
      <c r="AC123" s="1"/>
      <c r="AD123" s="1"/>
      <c r="AE123" s="1"/>
      <c r="AF123" s="1"/>
      <c r="AG123" s="1"/>
      <c r="AH123" s="1"/>
      <c r="AI123" s="1"/>
      <c r="AJ123" s="1"/>
      <c r="AK123" s="1"/>
      <c r="AL123" s="1"/>
      <c r="AM123" s="1"/>
    </row>
    <row r="124" spans="1:39" ht="11.25" customHeight="1" x14ac:dyDescent="0.25">
      <c r="A124" s="4">
        <v>9</v>
      </c>
      <c r="B124" s="2" t="s">
        <v>409</v>
      </c>
      <c r="C124" s="2" t="s">
        <v>410</v>
      </c>
      <c r="D124" s="2" t="s">
        <v>411</v>
      </c>
      <c r="E124" s="2" t="s">
        <v>412</v>
      </c>
      <c r="F124" s="2"/>
      <c r="G124" s="2" t="s">
        <v>413</v>
      </c>
      <c r="H124" s="2" t="s">
        <v>414</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spans="1:39" ht="11.25" customHeight="1" x14ac:dyDescent="0.25">
      <c r="A125" s="1"/>
      <c r="B125" s="3" t="s">
        <v>415</v>
      </c>
      <c r="C125" s="1" t="s">
        <v>416</v>
      </c>
      <c r="D125" s="1" t="s">
        <v>417</v>
      </c>
      <c r="E125" s="1" t="s">
        <v>418</v>
      </c>
      <c r="F125" s="1"/>
      <c r="G125" s="1" t="s">
        <v>419</v>
      </c>
      <c r="H125" s="1" t="s">
        <v>420</v>
      </c>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spans="1:39" ht="11.25" customHeight="1" x14ac:dyDescent="0.25">
      <c r="A126" s="1"/>
      <c r="B126" s="3" t="s">
        <v>421</v>
      </c>
      <c r="C126" s="1" t="s">
        <v>422</v>
      </c>
      <c r="D126" s="1" t="s">
        <v>423</v>
      </c>
      <c r="E126" s="1" t="s">
        <v>424</v>
      </c>
      <c r="F126" s="1"/>
      <c r="G126" s="1" t="s">
        <v>425</v>
      </c>
      <c r="H126" s="1" t="s">
        <v>426</v>
      </c>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spans="1:39" ht="11.25" customHeight="1" x14ac:dyDescent="0.25">
      <c r="A127" s="1"/>
      <c r="B127" s="3" t="s">
        <v>427</v>
      </c>
      <c r="C127" s="1"/>
      <c r="D127" s="1" t="s">
        <v>428</v>
      </c>
      <c r="E127" s="1" t="s">
        <v>429</v>
      </c>
      <c r="F127" s="1"/>
      <c r="G127" s="1" t="s">
        <v>430</v>
      </c>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spans="1:39" ht="11.25" customHeight="1" x14ac:dyDescent="0.25">
      <c r="A128" s="1"/>
      <c r="B128" s="3"/>
      <c r="C128" s="1"/>
      <c r="D128" s="1"/>
      <c r="E128" s="1" t="s">
        <v>431</v>
      </c>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spans="1:39" ht="11.25" customHeight="1" x14ac:dyDescent="0.25">
      <c r="A129" s="1"/>
      <c r="B129" s="3"/>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spans="1:39" ht="11.25" customHeight="1" x14ac:dyDescent="0.25">
      <c r="A130" s="1"/>
      <c r="B130" s="3"/>
      <c r="C130" s="24"/>
      <c r="D130" s="24"/>
      <c r="E130" s="24"/>
      <c r="F130" s="24"/>
      <c r="G130" s="24"/>
      <c r="H130" s="24"/>
      <c r="I130" s="24"/>
      <c r="J130" s="24"/>
      <c r="K130" s="24"/>
      <c r="L130" s="1"/>
      <c r="M130" s="1"/>
      <c r="N130" s="24"/>
      <c r="O130" s="24"/>
      <c r="P130" s="24"/>
      <c r="Q130" s="24"/>
      <c r="R130" s="24"/>
      <c r="S130" s="24"/>
      <c r="T130" s="24"/>
      <c r="U130" s="24"/>
      <c r="V130" s="24"/>
      <c r="W130" s="1"/>
      <c r="X130" s="1"/>
      <c r="Y130" s="1"/>
      <c r="Z130" s="1"/>
      <c r="AA130" s="1"/>
      <c r="AB130" s="1"/>
      <c r="AC130" s="1"/>
      <c r="AD130" s="1"/>
      <c r="AE130" s="1"/>
      <c r="AF130" s="1"/>
      <c r="AG130" s="1"/>
      <c r="AH130" s="1"/>
      <c r="AI130" s="1"/>
      <c r="AJ130" s="1"/>
      <c r="AK130" s="1"/>
      <c r="AL130" s="1"/>
      <c r="AM130" s="1"/>
    </row>
    <row r="131" spans="1:39" ht="18.75" customHeight="1" x14ac:dyDescent="0.25">
      <c r="A131" s="4">
        <v>10</v>
      </c>
      <c r="B131" s="210" t="s">
        <v>432</v>
      </c>
      <c r="C131" s="211"/>
      <c r="D131" s="211"/>
      <c r="E131" s="211"/>
      <c r="F131" s="211"/>
      <c r="G131" s="212"/>
      <c r="H131" s="24"/>
      <c r="I131" s="24"/>
      <c r="J131" s="24"/>
      <c r="K131" s="24"/>
      <c r="L131" s="1"/>
      <c r="M131" s="1"/>
      <c r="N131" s="24"/>
      <c r="O131" s="24"/>
      <c r="P131" s="24"/>
      <c r="Q131" s="24"/>
      <c r="R131" s="24"/>
      <c r="S131" s="24"/>
      <c r="T131" s="24"/>
      <c r="U131" s="24"/>
      <c r="V131" s="24"/>
      <c r="W131" s="1"/>
      <c r="X131" s="1"/>
      <c r="Y131" s="1"/>
      <c r="Z131" s="1"/>
      <c r="AA131" s="1"/>
      <c r="AB131" s="1"/>
      <c r="AC131" s="1"/>
      <c r="AD131" s="1"/>
      <c r="AE131" s="1"/>
      <c r="AF131" s="1"/>
      <c r="AG131" s="1"/>
      <c r="AH131" s="1"/>
      <c r="AI131" s="1"/>
      <c r="AJ131" s="1"/>
      <c r="AK131" s="1"/>
      <c r="AL131" s="1"/>
      <c r="AM131" s="1"/>
    </row>
    <row r="132" spans="1:39" ht="11.25" customHeight="1" x14ac:dyDescent="0.25">
      <c r="A132" s="1"/>
      <c r="B132" s="3"/>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spans="1:39" ht="11.25" customHeight="1" x14ac:dyDescent="0.25">
      <c r="A133" s="1"/>
      <c r="B133" s="2" t="s">
        <v>433</v>
      </c>
      <c r="C133" s="2" t="s">
        <v>434</v>
      </c>
      <c r="D133" s="210" t="s">
        <v>435</v>
      </c>
      <c r="E133" s="211"/>
      <c r="F133" s="211"/>
      <c r="G133" s="212"/>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spans="1:39" ht="51" customHeight="1" x14ac:dyDescent="0.25">
      <c r="A134" s="1"/>
      <c r="B134" s="8" t="s">
        <v>436</v>
      </c>
      <c r="C134" s="6" t="s">
        <v>437</v>
      </c>
      <c r="D134" s="8" t="s">
        <v>438</v>
      </c>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spans="1:39" ht="51" customHeight="1" x14ac:dyDescent="0.25">
      <c r="A135" s="1"/>
      <c r="B135" s="8" t="s">
        <v>439</v>
      </c>
      <c r="C135" s="6" t="s">
        <v>440</v>
      </c>
      <c r="D135" s="8" t="s">
        <v>441</v>
      </c>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spans="1:39" ht="51" customHeight="1" x14ac:dyDescent="0.25">
      <c r="A136" s="1"/>
      <c r="B136" s="8" t="s">
        <v>442</v>
      </c>
      <c r="C136" s="6" t="s">
        <v>443</v>
      </c>
      <c r="D136" s="8" t="s">
        <v>444</v>
      </c>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spans="1:39" ht="51" customHeight="1" x14ac:dyDescent="0.25">
      <c r="A137" s="1"/>
      <c r="B137" s="8" t="s">
        <v>445</v>
      </c>
      <c r="C137" s="6" t="s">
        <v>446</v>
      </c>
      <c r="D137" s="8" t="s">
        <v>447</v>
      </c>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spans="1:39" ht="51" customHeight="1" x14ac:dyDescent="0.25">
      <c r="A138" s="1"/>
      <c r="B138" s="8" t="s">
        <v>448</v>
      </c>
      <c r="C138" s="6" t="s">
        <v>449</v>
      </c>
      <c r="D138" s="8" t="s">
        <v>450</v>
      </c>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51" customHeight="1" x14ac:dyDescent="0.25">
      <c r="A139" s="1"/>
      <c r="B139" s="8" t="s">
        <v>451</v>
      </c>
      <c r="C139" s="6" t="s">
        <v>452</v>
      </c>
      <c r="D139" s="8" t="s">
        <v>453</v>
      </c>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spans="1:39" ht="51" customHeight="1" x14ac:dyDescent="0.25">
      <c r="A140" s="1"/>
      <c r="B140" s="8" t="s">
        <v>454</v>
      </c>
      <c r="C140" s="6" t="s">
        <v>455</v>
      </c>
      <c r="D140" s="8" t="s">
        <v>456</v>
      </c>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spans="1:39" ht="51" customHeight="1" x14ac:dyDescent="0.25">
      <c r="A141" s="1"/>
      <c r="B141" s="8" t="s">
        <v>457</v>
      </c>
      <c r="C141" s="171" t="s">
        <v>952</v>
      </c>
      <c r="D141" s="173" t="s">
        <v>953</v>
      </c>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spans="1:39" ht="51" customHeight="1" x14ac:dyDescent="0.25">
      <c r="A142" s="1"/>
      <c r="B142" s="8" t="s">
        <v>458</v>
      </c>
      <c r="C142" s="6" t="s">
        <v>459</v>
      </c>
      <c r="D142" s="8" t="s">
        <v>460</v>
      </c>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spans="1:39" ht="51" customHeight="1" x14ac:dyDescent="0.25">
      <c r="A143" s="1"/>
      <c r="B143" s="8" t="s">
        <v>461</v>
      </c>
      <c r="C143" s="6" t="s">
        <v>462</v>
      </c>
      <c r="D143" s="8" t="s">
        <v>463</v>
      </c>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spans="1:39" ht="51" customHeight="1" x14ac:dyDescent="0.25">
      <c r="A144" s="1"/>
      <c r="B144" s="8" t="s">
        <v>464</v>
      </c>
      <c r="C144" s="25" t="s">
        <v>131</v>
      </c>
      <c r="D144" s="8" t="s">
        <v>465</v>
      </c>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spans="1:39" ht="51" customHeight="1" x14ac:dyDescent="0.25">
      <c r="A145" s="1"/>
      <c r="B145" s="8" t="s">
        <v>466</v>
      </c>
      <c r="C145" s="6" t="s">
        <v>467</v>
      </c>
      <c r="D145" s="8" t="s">
        <v>468</v>
      </c>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spans="1:39" ht="11.25" customHeight="1" x14ac:dyDescent="0.25">
      <c r="A146" s="1"/>
      <c r="B146" s="3"/>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spans="1:39" ht="11.25" customHeight="1" x14ac:dyDescent="0.25">
      <c r="A147" s="1"/>
      <c r="B147" s="3"/>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spans="1:39" ht="11.25" customHeight="1" x14ac:dyDescent="0.25">
      <c r="A148" s="1"/>
      <c r="B148" s="3"/>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spans="1:39" ht="11.25" customHeight="1" x14ac:dyDescent="0.25">
      <c r="A149" s="1"/>
      <c r="B149" s="3"/>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spans="1:39" ht="11.25" customHeight="1" x14ac:dyDescent="0.25">
      <c r="A150" s="1"/>
      <c r="B150" s="3"/>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spans="1:39" ht="18.75" customHeight="1" x14ac:dyDescent="0.25">
      <c r="A151" s="4">
        <v>11</v>
      </c>
      <c r="B151" s="210" t="s">
        <v>469</v>
      </c>
      <c r="C151" s="211"/>
      <c r="D151" s="211"/>
      <c r="E151" s="211"/>
      <c r="F151" s="211"/>
      <c r="G151" s="212"/>
      <c r="H151" s="24"/>
      <c r="I151" s="24"/>
      <c r="J151" s="24"/>
      <c r="K151" s="24"/>
      <c r="L151" s="1"/>
      <c r="M151" s="1"/>
      <c r="N151" s="24"/>
      <c r="O151" s="24"/>
      <c r="P151" s="24"/>
      <c r="Q151" s="24"/>
      <c r="R151" s="24"/>
      <c r="S151" s="24"/>
      <c r="T151" s="24"/>
      <c r="U151" s="24"/>
      <c r="V151" s="24"/>
      <c r="W151" s="1"/>
      <c r="X151" s="1"/>
      <c r="Y151" s="1"/>
      <c r="Z151" s="1"/>
      <c r="AA151" s="1"/>
      <c r="AB151" s="1"/>
      <c r="AC151" s="1"/>
      <c r="AD151" s="1"/>
      <c r="AE151" s="1"/>
      <c r="AF151" s="1"/>
      <c r="AG151" s="1"/>
      <c r="AH151" s="1"/>
      <c r="AI151" s="1"/>
      <c r="AJ151" s="1"/>
      <c r="AK151" s="1"/>
      <c r="AL151" s="1"/>
      <c r="AM151" s="1"/>
    </row>
    <row r="152" spans="1:39" ht="11.25" customHeight="1" x14ac:dyDescent="0.25">
      <c r="A152" s="1"/>
      <c r="B152" s="3"/>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spans="1:39" ht="15" customHeight="1" x14ac:dyDescent="0.25">
      <c r="A153" s="1"/>
      <c r="B153" s="219" t="s">
        <v>105</v>
      </c>
      <c r="C153" s="222" t="s">
        <v>435</v>
      </c>
      <c r="D153" s="222" t="s">
        <v>106</v>
      </c>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spans="1:39" ht="11.25" customHeight="1" x14ac:dyDescent="0.25">
      <c r="A154" s="1"/>
      <c r="B154" s="220"/>
      <c r="C154" s="220"/>
      <c r="D154" s="220"/>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ht="11.25" customHeight="1" x14ac:dyDescent="0.25">
      <c r="A155" s="1"/>
      <c r="B155" s="221"/>
      <c r="C155" s="221"/>
      <c r="D155" s="22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spans="1:39" ht="11.25" customHeight="1" x14ac:dyDescent="0.25">
      <c r="A156" s="1"/>
      <c r="B156" s="26" t="s">
        <v>110</v>
      </c>
      <c r="C156" s="27" t="s">
        <v>470</v>
      </c>
      <c r="D156" s="28" t="s">
        <v>471</v>
      </c>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spans="1:39" ht="11.25" customHeight="1" x14ac:dyDescent="0.25">
      <c r="A157" s="1"/>
      <c r="B157" s="26" t="s">
        <v>472</v>
      </c>
      <c r="C157" s="27" t="s">
        <v>473</v>
      </c>
      <c r="D157" s="28" t="s">
        <v>474</v>
      </c>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spans="1:39" ht="11.25" customHeight="1" x14ac:dyDescent="0.25">
      <c r="A158" s="1"/>
      <c r="B158" s="26" t="s">
        <v>475</v>
      </c>
      <c r="C158" s="27" t="s">
        <v>476</v>
      </c>
      <c r="D158" s="28" t="s">
        <v>477</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spans="1:39" ht="11.25" customHeight="1" x14ac:dyDescent="0.25">
      <c r="A159" s="1"/>
      <c r="B159" s="26" t="s">
        <v>478</v>
      </c>
      <c r="C159" s="27" t="s">
        <v>479</v>
      </c>
      <c r="D159" s="28" t="s">
        <v>480</v>
      </c>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row r="160" spans="1:39" ht="11.25" customHeight="1" x14ac:dyDescent="0.25">
      <c r="A160" s="1"/>
      <c r="B160" s="26" t="s">
        <v>481</v>
      </c>
      <c r="C160" s="27" t="s">
        <v>482</v>
      </c>
      <c r="D160" s="28" t="s">
        <v>483</v>
      </c>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row>
    <row r="161" spans="1:39" ht="11.25" customHeight="1" x14ac:dyDescent="0.25">
      <c r="A161" s="1"/>
      <c r="B161" s="26" t="s">
        <v>484</v>
      </c>
      <c r="C161" s="27" t="s">
        <v>485</v>
      </c>
      <c r="D161" s="28" t="s">
        <v>486</v>
      </c>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row>
    <row r="162" spans="1:39" ht="11.25" customHeight="1" x14ac:dyDescent="0.25">
      <c r="A162" s="1"/>
      <c r="B162" s="26" t="s">
        <v>487</v>
      </c>
      <c r="C162" s="27" t="s">
        <v>488</v>
      </c>
      <c r="D162" s="28" t="s">
        <v>489</v>
      </c>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ht="11.25" customHeight="1" x14ac:dyDescent="0.25">
      <c r="A163" s="1"/>
      <c r="B163" s="26" t="s">
        <v>490</v>
      </c>
      <c r="C163" s="27" t="s">
        <v>491</v>
      </c>
      <c r="D163" s="28" t="s">
        <v>492</v>
      </c>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row>
    <row r="164" spans="1:39" ht="11.25" customHeight="1" x14ac:dyDescent="0.25">
      <c r="A164" s="1"/>
      <c r="B164" s="26" t="s">
        <v>113</v>
      </c>
      <c r="C164" s="27" t="s">
        <v>493</v>
      </c>
      <c r="D164" s="28" t="s">
        <v>494</v>
      </c>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row>
    <row r="165" spans="1:39" ht="11.25" customHeight="1" x14ac:dyDescent="0.25">
      <c r="A165" s="1"/>
      <c r="B165" s="26" t="s">
        <v>116</v>
      </c>
      <c r="C165" s="27" t="s">
        <v>495</v>
      </c>
      <c r="D165" s="28" t="s">
        <v>496</v>
      </c>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row>
    <row r="166" spans="1:39" ht="11.25" customHeight="1" x14ac:dyDescent="0.25">
      <c r="A166" s="1"/>
      <c r="B166" s="26" t="s">
        <v>119</v>
      </c>
      <c r="C166" s="27" t="s">
        <v>497</v>
      </c>
      <c r="D166" s="29" t="s">
        <v>498</v>
      </c>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row>
    <row r="167" spans="1:39" ht="11.25" customHeight="1" x14ac:dyDescent="0.25">
      <c r="A167" s="1"/>
      <c r="B167" s="26" t="s">
        <v>122</v>
      </c>
      <c r="C167" s="27" t="s">
        <v>499</v>
      </c>
      <c r="D167" s="30" t="s">
        <v>500</v>
      </c>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row>
    <row r="168" spans="1:39" ht="11.25" customHeight="1" x14ac:dyDescent="0.25">
      <c r="A168" s="1"/>
      <c r="B168" s="26" t="s">
        <v>125</v>
      </c>
      <c r="C168" s="27" t="s">
        <v>501</v>
      </c>
      <c r="D168" s="28" t="s">
        <v>502</v>
      </c>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row>
    <row r="169" spans="1:39" ht="11.25" customHeight="1" x14ac:dyDescent="0.25">
      <c r="A169" s="1"/>
      <c r="B169" s="26" t="s">
        <v>128</v>
      </c>
      <c r="C169" s="27" t="s">
        <v>503</v>
      </c>
      <c r="D169" s="28" t="s">
        <v>504</v>
      </c>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row>
    <row r="170" spans="1:39" ht="11.25" customHeight="1" x14ac:dyDescent="0.25">
      <c r="A170" s="1"/>
      <c r="B170" s="26" t="s">
        <v>131</v>
      </c>
      <c r="C170" s="27" t="s">
        <v>465</v>
      </c>
      <c r="D170" s="28" t="s">
        <v>505</v>
      </c>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row>
    <row r="171" spans="1:39" ht="11.25" customHeight="1" x14ac:dyDescent="0.25">
      <c r="A171" s="1"/>
      <c r="B171" s="26" t="s">
        <v>506</v>
      </c>
      <c r="C171" s="27" t="s">
        <v>507</v>
      </c>
      <c r="D171" s="28" t="s">
        <v>508</v>
      </c>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row>
    <row r="172" spans="1:39" ht="11.25" customHeight="1" x14ac:dyDescent="0.25">
      <c r="A172" s="1"/>
      <c r="B172" s="26" t="s">
        <v>509</v>
      </c>
      <c r="C172" s="27" t="s">
        <v>510</v>
      </c>
      <c r="D172" s="31" t="s">
        <v>511</v>
      </c>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row>
    <row r="173" spans="1:39" ht="11.25" customHeight="1" x14ac:dyDescent="0.25">
      <c r="A173" s="1"/>
      <c r="B173" s="26" t="s">
        <v>512</v>
      </c>
      <c r="C173" s="27" t="s">
        <v>513</v>
      </c>
      <c r="D173" s="32" t="s">
        <v>514</v>
      </c>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row>
    <row r="174" spans="1:39" ht="11.25" customHeight="1" x14ac:dyDescent="0.25">
      <c r="A174" s="1"/>
      <c r="B174" s="26" t="s">
        <v>515</v>
      </c>
      <c r="C174" s="27" t="s">
        <v>516</v>
      </c>
      <c r="D174" s="28" t="s">
        <v>517</v>
      </c>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row>
    <row r="175" spans="1:39" ht="11.25" customHeight="1" x14ac:dyDescent="0.25">
      <c r="A175" s="1"/>
      <c r="B175" s="26" t="s">
        <v>518</v>
      </c>
      <c r="C175" s="27" t="s">
        <v>519</v>
      </c>
      <c r="D175" s="28" t="s">
        <v>520</v>
      </c>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row>
    <row r="176" spans="1:39" ht="11.25" customHeight="1" x14ac:dyDescent="0.25">
      <c r="A176" s="1"/>
      <c r="B176" s="26" t="s">
        <v>521</v>
      </c>
      <c r="C176" s="27" t="s">
        <v>522</v>
      </c>
      <c r="D176" s="30" t="s">
        <v>520</v>
      </c>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row>
    <row r="177" spans="1:39" ht="11.25" customHeight="1" x14ac:dyDescent="0.25">
      <c r="A177" s="1"/>
      <c r="B177" s="26" t="s">
        <v>523</v>
      </c>
      <c r="C177" s="27" t="s">
        <v>524</v>
      </c>
      <c r="D177" s="28" t="s">
        <v>525</v>
      </c>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row>
    <row r="178" spans="1:39" ht="11.25" customHeight="1" x14ac:dyDescent="0.25">
      <c r="A178" s="1"/>
      <c r="B178" s="26" t="s">
        <v>526</v>
      </c>
      <c r="C178" s="27" t="s">
        <v>527</v>
      </c>
      <c r="D178" s="28" t="s">
        <v>528</v>
      </c>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row>
    <row r="179" spans="1:39" ht="11.25" customHeight="1" x14ac:dyDescent="0.25">
      <c r="A179" s="1"/>
      <c r="B179" s="26" t="s">
        <v>529</v>
      </c>
      <c r="C179" s="27" t="s">
        <v>530</v>
      </c>
      <c r="D179" s="28" t="s">
        <v>531</v>
      </c>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row>
    <row r="180" spans="1:39" ht="11.25" customHeight="1" x14ac:dyDescent="0.25">
      <c r="A180" s="1"/>
      <c r="B180" s="26" t="s">
        <v>532</v>
      </c>
      <c r="C180" s="27" t="s">
        <v>533</v>
      </c>
      <c r="D180" s="28" t="s">
        <v>534</v>
      </c>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row>
    <row r="181" spans="1:39" ht="11.25" customHeight="1" x14ac:dyDescent="0.25">
      <c r="A181" s="1"/>
      <c r="B181" s="26" t="s">
        <v>535</v>
      </c>
      <c r="C181" s="27" t="s">
        <v>536</v>
      </c>
      <c r="D181" s="28" t="s">
        <v>537</v>
      </c>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row>
    <row r="182" spans="1:39" ht="11.25" customHeight="1" x14ac:dyDescent="0.25">
      <c r="A182" s="1"/>
      <c r="B182" s="26" t="s">
        <v>538</v>
      </c>
      <c r="C182" s="27" t="s">
        <v>539</v>
      </c>
      <c r="D182" s="28" t="s">
        <v>540</v>
      </c>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row>
    <row r="183" spans="1:39" ht="11.25" customHeight="1" x14ac:dyDescent="0.25">
      <c r="A183" s="1"/>
      <c r="B183" s="26" t="s">
        <v>541</v>
      </c>
      <c r="C183" s="27" t="s">
        <v>542</v>
      </c>
      <c r="D183" s="28" t="s">
        <v>543</v>
      </c>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row>
    <row r="184" spans="1:39" ht="11.25" customHeight="1" x14ac:dyDescent="0.25">
      <c r="A184" s="1"/>
      <c r="B184" s="26" t="s">
        <v>544</v>
      </c>
      <c r="C184" s="27" t="s">
        <v>545</v>
      </c>
      <c r="D184" s="28" t="s">
        <v>543</v>
      </c>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row>
    <row r="185" spans="1:39" ht="11.25" customHeight="1" x14ac:dyDescent="0.25">
      <c r="A185" s="1"/>
      <c r="B185" s="26" t="s">
        <v>546</v>
      </c>
      <c r="C185" s="27" t="s">
        <v>547</v>
      </c>
      <c r="D185" s="28" t="s">
        <v>548</v>
      </c>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row>
    <row r="186" spans="1:39" ht="11.25" customHeight="1" x14ac:dyDescent="0.25">
      <c r="A186" s="1"/>
      <c r="B186" s="26" t="s">
        <v>549</v>
      </c>
      <c r="C186" s="27" t="s">
        <v>550</v>
      </c>
      <c r="D186" s="28" t="s">
        <v>551</v>
      </c>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row>
    <row r="187" spans="1:39" ht="11.25" customHeight="1" x14ac:dyDescent="0.25">
      <c r="A187" s="1"/>
      <c r="B187" s="26" t="s">
        <v>552</v>
      </c>
      <c r="C187" s="27" t="s">
        <v>553</v>
      </c>
      <c r="D187" s="30" t="s">
        <v>554</v>
      </c>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row>
    <row r="188" spans="1:39" ht="11.25" customHeight="1" x14ac:dyDescent="0.25">
      <c r="A188" s="1"/>
      <c r="B188" s="26" t="s">
        <v>555</v>
      </c>
      <c r="C188" s="27" t="s">
        <v>556</v>
      </c>
      <c r="D188" s="28" t="s">
        <v>557</v>
      </c>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row>
    <row r="189" spans="1:39" ht="11.25" customHeight="1" x14ac:dyDescent="0.25">
      <c r="A189" s="1"/>
      <c r="B189" s="26" t="s">
        <v>558</v>
      </c>
      <c r="C189" s="27" t="s">
        <v>559</v>
      </c>
      <c r="D189" s="28" t="s">
        <v>560</v>
      </c>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row>
    <row r="190" spans="1:39" ht="11.25" customHeight="1" x14ac:dyDescent="0.25">
      <c r="A190" s="1"/>
      <c r="B190" s="26" t="s">
        <v>561</v>
      </c>
      <c r="C190" s="27" t="s">
        <v>562</v>
      </c>
      <c r="D190" s="28" t="s">
        <v>563</v>
      </c>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row>
    <row r="191" spans="1:39" ht="11.25" customHeight="1" x14ac:dyDescent="0.25">
      <c r="A191" s="1"/>
      <c r="B191" s="26" t="s">
        <v>564</v>
      </c>
      <c r="C191" s="27" t="s">
        <v>565</v>
      </c>
      <c r="D191" s="28" t="s">
        <v>528</v>
      </c>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row>
    <row r="192" spans="1:39" ht="11.25" customHeight="1" x14ac:dyDescent="0.25">
      <c r="A192" s="1"/>
      <c r="B192" s="26" t="s">
        <v>566</v>
      </c>
      <c r="C192" s="27" t="s">
        <v>567</v>
      </c>
      <c r="D192" s="28" t="s">
        <v>528</v>
      </c>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row>
    <row r="193" spans="1:39" ht="11.25" customHeight="1" x14ac:dyDescent="0.25">
      <c r="A193" s="1"/>
      <c r="B193" s="26" t="s">
        <v>568</v>
      </c>
      <c r="C193" s="27" t="s">
        <v>569</v>
      </c>
      <c r="D193" s="28" t="s">
        <v>570</v>
      </c>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row>
    <row r="194" spans="1:39" ht="11.25" customHeight="1" x14ac:dyDescent="0.25">
      <c r="A194" s="1"/>
      <c r="B194" s="26" t="s">
        <v>571</v>
      </c>
      <c r="C194" s="27" t="s">
        <v>572</v>
      </c>
      <c r="D194" s="28" t="s">
        <v>573</v>
      </c>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row>
    <row r="195" spans="1:39" ht="11.25" customHeight="1" x14ac:dyDescent="0.25">
      <c r="A195" s="1"/>
      <c r="B195" s="26" t="s">
        <v>574</v>
      </c>
      <c r="C195" s="27" t="s">
        <v>575</v>
      </c>
      <c r="D195" s="28" t="s">
        <v>576</v>
      </c>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row>
    <row r="196" spans="1:39" ht="11.25" customHeight="1" x14ac:dyDescent="0.25">
      <c r="A196" s="1"/>
      <c r="B196" s="26" t="s">
        <v>577</v>
      </c>
      <c r="C196" s="27" t="s">
        <v>578</v>
      </c>
      <c r="D196" s="33" t="s">
        <v>576</v>
      </c>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row>
    <row r="197" spans="1:39" ht="11.25" customHeight="1" x14ac:dyDescent="0.25">
      <c r="A197" s="1"/>
      <c r="B197" s="26" t="s">
        <v>579</v>
      </c>
      <c r="C197" s="27" t="s">
        <v>580</v>
      </c>
      <c r="D197" s="33" t="s">
        <v>576</v>
      </c>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row>
    <row r="198" spans="1:39" ht="11.25" customHeight="1" x14ac:dyDescent="0.25">
      <c r="A198" s="1"/>
      <c r="B198" s="26" t="s">
        <v>581</v>
      </c>
      <c r="C198" s="27" t="s">
        <v>582</v>
      </c>
      <c r="D198" s="28" t="s">
        <v>583</v>
      </c>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row>
    <row r="199" spans="1:39" ht="11.25" customHeight="1" x14ac:dyDescent="0.25">
      <c r="A199" s="1"/>
      <c r="B199" s="26" t="s">
        <v>584</v>
      </c>
      <c r="C199" s="27" t="s">
        <v>585</v>
      </c>
      <c r="D199" s="28" t="s">
        <v>583</v>
      </c>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row>
    <row r="200" spans="1:39" ht="11.25" customHeight="1" x14ac:dyDescent="0.25">
      <c r="A200" s="1"/>
      <c r="B200" s="26" t="s">
        <v>586</v>
      </c>
      <c r="C200" s="27" t="s">
        <v>587</v>
      </c>
      <c r="D200" s="28" t="s">
        <v>588</v>
      </c>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row>
    <row r="201" spans="1:39" ht="11.25" customHeight="1" x14ac:dyDescent="0.25">
      <c r="A201" s="1"/>
      <c r="B201" s="26" t="s">
        <v>589</v>
      </c>
      <c r="C201" s="27" t="s">
        <v>590</v>
      </c>
      <c r="D201" s="28" t="s">
        <v>591</v>
      </c>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row>
    <row r="202" spans="1:39" ht="9.75" customHeight="1" x14ac:dyDescent="0.25">
      <c r="A202" s="1"/>
      <c r="B202" s="26" t="s">
        <v>592</v>
      </c>
      <c r="C202" s="34" t="s">
        <v>593</v>
      </c>
      <c r="D202" s="28" t="s">
        <v>594</v>
      </c>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row>
    <row r="203" spans="1:39" ht="9.75" customHeight="1" x14ac:dyDescent="0.25">
      <c r="A203" s="1"/>
      <c r="B203" s="26" t="s">
        <v>595</v>
      </c>
      <c r="C203" s="34" t="s">
        <v>596</v>
      </c>
      <c r="D203" s="28" t="s">
        <v>597</v>
      </c>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row>
    <row r="204" spans="1:39" ht="11.25" customHeight="1" x14ac:dyDescent="0.25">
      <c r="A204" s="1"/>
      <c r="B204" s="26" t="s">
        <v>598</v>
      </c>
      <c r="C204" s="27" t="s">
        <v>599</v>
      </c>
      <c r="D204" s="28" t="s">
        <v>600</v>
      </c>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row>
    <row r="205" spans="1:39" ht="11.25" customHeight="1" x14ac:dyDescent="0.25">
      <c r="A205" s="1"/>
      <c r="B205" s="26" t="s">
        <v>601</v>
      </c>
      <c r="C205" s="27" t="s">
        <v>602</v>
      </c>
      <c r="D205" s="28" t="s">
        <v>603</v>
      </c>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row>
    <row r="206" spans="1:39" ht="11.25" customHeight="1" x14ac:dyDescent="0.25">
      <c r="A206" s="1"/>
      <c r="B206" s="26" t="s">
        <v>604</v>
      </c>
      <c r="C206" s="27" t="s">
        <v>605</v>
      </c>
      <c r="D206" s="28" t="s">
        <v>606</v>
      </c>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row>
    <row r="207" spans="1:39" ht="11.25" customHeight="1" x14ac:dyDescent="0.25">
      <c r="A207" s="1"/>
      <c r="B207" s="26" t="s">
        <v>607</v>
      </c>
      <c r="C207" s="27" t="s">
        <v>608</v>
      </c>
      <c r="D207" s="28" t="s">
        <v>609</v>
      </c>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row>
    <row r="208" spans="1:39" ht="11.25" customHeight="1" x14ac:dyDescent="0.25">
      <c r="A208" s="1"/>
      <c r="B208" s="26" t="s">
        <v>610</v>
      </c>
      <c r="C208" s="27" t="s">
        <v>611</v>
      </c>
      <c r="D208" s="28" t="s">
        <v>612</v>
      </c>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row>
    <row r="209" spans="1:39" ht="11.25" customHeight="1" x14ac:dyDescent="0.25">
      <c r="A209" s="1"/>
      <c r="B209" s="26" t="s">
        <v>613</v>
      </c>
      <c r="C209" s="27" t="s">
        <v>614</v>
      </c>
      <c r="D209" s="28" t="s">
        <v>615</v>
      </c>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row>
    <row r="210" spans="1:39" ht="11.25" customHeight="1" x14ac:dyDescent="0.25">
      <c r="A210" s="1"/>
      <c r="B210" s="26" t="s">
        <v>616</v>
      </c>
      <c r="C210" s="27" t="s">
        <v>617</v>
      </c>
      <c r="D210" s="28" t="s">
        <v>618</v>
      </c>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row>
    <row r="211" spans="1:39" ht="11.25" customHeight="1" x14ac:dyDescent="0.25">
      <c r="A211" s="1"/>
      <c r="B211" s="26" t="s">
        <v>619</v>
      </c>
      <c r="C211" s="27" t="s">
        <v>620</v>
      </c>
      <c r="D211" s="28" t="s">
        <v>621</v>
      </c>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row>
    <row r="212" spans="1:39" ht="11.25" customHeight="1" x14ac:dyDescent="0.25">
      <c r="A212" s="1"/>
      <c r="B212" s="26" t="s">
        <v>622</v>
      </c>
      <c r="C212" s="27" t="s">
        <v>623</v>
      </c>
      <c r="D212" s="28" t="s">
        <v>624</v>
      </c>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row>
    <row r="213" spans="1:39" ht="11.25" customHeight="1" x14ac:dyDescent="0.25">
      <c r="A213" s="1"/>
      <c r="B213" s="26" t="s">
        <v>625</v>
      </c>
      <c r="C213" s="27" t="s">
        <v>626</v>
      </c>
      <c r="D213" s="28" t="s">
        <v>627</v>
      </c>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row>
    <row r="214" spans="1:39" ht="11.25" customHeight="1" x14ac:dyDescent="0.25">
      <c r="A214" s="1"/>
      <c r="B214" s="26" t="s">
        <v>628</v>
      </c>
      <c r="C214" s="27" t="s">
        <v>629</v>
      </c>
      <c r="D214" s="28" t="s">
        <v>630</v>
      </c>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row>
    <row r="215" spans="1:39" ht="11.25" customHeight="1" x14ac:dyDescent="0.25">
      <c r="A215" s="1"/>
      <c r="B215" s="26" t="s">
        <v>631</v>
      </c>
      <c r="C215" s="27" t="s">
        <v>632</v>
      </c>
      <c r="D215" s="31" t="s">
        <v>633</v>
      </c>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row>
    <row r="216" spans="1:39" ht="11.25" customHeight="1" x14ac:dyDescent="0.25">
      <c r="A216" s="1"/>
      <c r="B216" s="3"/>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row>
    <row r="217" spans="1:39" ht="11.25" customHeight="1" x14ac:dyDescent="0.25">
      <c r="A217" s="1"/>
      <c r="B217" s="3"/>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row>
    <row r="218" spans="1:39" ht="11.25" customHeight="1" x14ac:dyDescent="0.25">
      <c r="A218" s="1"/>
      <c r="B218" s="3"/>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row>
    <row r="219" spans="1:39" ht="11.25" customHeight="1" x14ac:dyDescent="0.25">
      <c r="A219" s="1"/>
      <c r="B219" s="3"/>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row>
    <row r="220" spans="1:39" ht="11.25" customHeight="1" x14ac:dyDescent="0.25">
      <c r="A220" s="1"/>
      <c r="B220" s="3"/>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row>
    <row r="221" spans="1:39" ht="11.25" customHeight="1" x14ac:dyDescent="0.25">
      <c r="A221" s="1"/>
      <c r="B221" s="3"/>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row>
    <row r="222" spans="1:39" ht="11.25" customHeight="1" x14ac:dyDescent="0.25">
      <c r="A222" s="1"/>
      <c r="B222" s="3"/>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row>
    <row r="223" spans="1:39" ht="11.25" customHeight="1" x14ac:dyDescent="0.25">
      <c r="A223" s="1"/>
      <c r="B223" s="3"/>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row>
    <row r="224" spans="1:39" ht="11.25" customHeight="1" x14ac:dyDescent="0.25">
      <c r="A224" s="1"/>
      <c r="B224" s="3"/>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row>
    <row r="225" spans="1:39" ht="11.25" customHeight="1" x14ac:dyDescent="0.25">
      <c r="A225" s="1"/>
      <c r="B225" s="3"/>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row>
    <row r="226" spans="1:39" ht="11.25" customHeight="1" x14ac:dyDescent="0.25">
      <c r="A226" s="1"/>
      <c r="B226" s="3"/>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row>
    <row r="227" spans="1:39" ht="11.25" customHeight="1" x14ac:dyDescent="0.25">
      <c r="A227" s="1"/>
      <c r="B227" s="3"/>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row>
    <row r="228" spans="1:39" ht="11.25" customHeight="1" x14ac:dyDescent="0.25">
      <c r="A228" s="1"/>
      <c r="B228" s="3"/>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row>
    <row r="229" spans="1:39" ht="11.25" customHeight="1" x14ac:dyDescent="0.25">
      <c r="A229" s="1"/>
      <c r="B229" s="3"/>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row>
    <row r="230" spans="1:39" ht="11.25" customHeight="1" x14ac:dyDescent="0.25">
      <c r="A230" s="1"/>
      <c r="B230" s="3"/>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row>
    <row r="231" spans="1:39" ht="11.25" customHeight="1" x14ac:dyDescent="0.25">
      <c r="A231" s="1"/>
      <c r="B231" s="3"/>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row>
    <row r="232" spans="1:39" ht="11.25" customHeight="1" x14ac:dyDescent="0.25">
      <c r="A232" s="1"/>
      <c r="B232" s="3"/>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row>
    <row r="233" spans="1:39" ht="11.25" customHeight="1" x14ac:dyDescent="0.25">
      <c r="A233" s="1"/>
      <c r="B233" s="3"/>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row>
    <row r="234" spans="1:39" ht="11.25" customHeight="1" x14ac:dyDescent="0.25">
      <c r="A234" s="1"/>
      <c r="B234" s="3"/>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row>
    <row r="235" spans="1:39" ht="11.25" customHeight="1" x14ac:dyDescent="0.25">
      <c r="A235" s="1"/>
      <c r="B235" s="3"/>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row>
    <row r="236" spans="1:39" ht="11.25" customHeight="1" x14ac:dyDescent="0.25">
      <c r="A236" s="1"/>
      <c r="B236" s="3"/>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row>
    <row r="237" spans="1:39" ht="11.25" customHeight="1" x14ac:dyDescent="0.25">
      <c r="A237" s="1"/>
      <c r="B237" s="3"/>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row>
    <row r="238" spans="1:39" ht="11.25" customHeight="1" x14ac:dyDescent="0.25">
      <c r="A238" s="1"/>
      <c r="B238" s="3"/>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row>
    <row r="239" spans="1:39" ht="11.25" customHeight="1" x14ac:dyDescent="0.25">
      <c r="A239" s="1"/>
      <c r="B239" s="3"/>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row>
    <row r="240" spans="1:39" ht="11.25" customHeight="1" x14ac:dyDescent="0.25">
      <c r="A240" s="1"/>
      <c r="B240" s="3"/>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row>
    <row r="241" spans="1:39" ht="11.25" customHeight="1" x14ac:dyDescent="0.25">
      <c r="A241" s="1"/>
      <c r="B241" s="3"/>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row>
    <row r="242" spans="1:39" ht="11.25" customHeight="1" x14ac:dyDescent="0.25">
      <c r="A242" s="1"/>
      <c r="B242" s="3"/>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row>
    <row r="243" spans="1:39" ht="11.25" customHeight="1" x14ac:dyDescent="0.25">
      <c r="A243" s="1"/>
      <c r="B243" s="3"/>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row>
    <row r="244" spans="1:39" ht="11.25" customHeight="1" x14ac:dyDescent="0.25">
      <c r="A244" s="1"/>
      <c r="B244" s="3"/>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row>
    <row r="245" spans="1:39" ht="11.25" customHeight="1" x14ac:dyDescent="0.25">
      <c r="A245" s="1"/>
      <c r="B245" s="3"/>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row>
    <row r="246" spans="1:39" ht="11.25" customHeight="1" x14ac:dyDescent="0.25">
      <c r="A246" s="1"/>
      <c r="B246" s="3"/>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row>
    <row r="247" spans="1:39" ht="11.25" customHeight="1" x14ac:dyDescent="0.25">
      <c r="A247" s="1"/>
      <c r="B247" s="3"/>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row>
    <row r="248" spans="1:39" ht="11.25" customHeight="1" x14ac:dyDescent="0.25">
      <c r="A248" s="1"/>
      <c r="B248" s="3"/>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row>
    <row r="249" spans="1:39" ht="11.25" customHeight="1" x14ac:dyDescent="0.25">
      <c r="A249" s="1"/>
      <c r="B249" s="3"/>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row>
    <row r="250" spans="1:39" ht="11.25" customHeight="1" x14ac:dyDescent="0.25">
      <c r="A250" s="1"/>
      <c r="B250" s="3"/>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row>
    <row r="251" spans="1:39" ht="11.25" customHeight="1" x14ac:dyDescent="0.25">
      <c r="A251" s="1"/>
      <c r="B251" s="3"/>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row>
    <row r="252" spans="1:39" ht="11.25" customHeight="1" x14ac:dyDescent="0.25">
      <c r="A252" s="1"/>
      <c r="B252" s="3"/>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row>
    <row r="253" spans="1:39" ht="11.25" customHeight="1" x14ac:dyDescent="0.25">
      <c r="A253" s="1"/>
      <c r="B253" s="3"/>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row>
    <row r="254" spans="1:39" ht="11.25" customHeight="1" x14ac:dyDescent="0.25">
      <c r="A254" s="1"/>
      <c r="B254" s="3"/>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row>
    <row r="255" spans="1:39" ht="11.25" customHeight="1" x14ac:dyDescent="0.25">
      <c r="A255" s="1"/>
      <c r="B255" s="3"/>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row>
    <row r="256" spans="1:39" ht="11.25" customHeight="1" x14ac:dyDescent="0.25">
      <c r="A256" s="1"/>
      <c r="B256" s="3"/>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row>
    <row r="257" spans="1:39" ht="11.25" customHeight="1" x14ac:dyDescent="0.25">
      <c r="A257" s="1"/>
      <c r="B257" s="3"/>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row>
    <row r="258" spans="1:39" ht="11.25" customHeight="1" x14ac:dyDescent="0.25">
      <c r="A258" s="1"/>
      <c r="B258" s="3"/>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row>
    <row r="259" spans="1:39" ht="11.25" customHeight="1" x14ac:dyDescent="0.25">
      <c r="A259" s="1"/>
      <c r="B259" s="3"/>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row>
    <row r="260" spans="1:39" ht="11.25" customHeight="1" x14ac:dyDescent="0.25">
      <c r="A260" s="1"/>
      <c r="B260" s="3"/>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row>
    <row r="261" spans="1:39" ht="11.25" customHeight="1" x14ac:dyDescent="0.25">
      <c r="A261" s="1"/>
      <c r="B261" s="3"/>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row>
    <row r="262" spans="1:39" ht="11.25" customHeight="1" x14ac:dyDescent="0.25">
      <c r="A262" s="1"/>
      <c r="B262" s="3"/>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row>
    <row r="263" spans="1:39" ht="11.25" customHeight="1" x14ac:dyDescent="0.25">
      <c r="A263" s="1"/>
      <c r="B263" s="3"/>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row>
    <row r="264" spans="1:39" ht="11.25" customHeight="1" x14ac:dyDescent="0.25">
      <c r="A264" s="1"/>
      <c r="B264" s="3"/>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row>
    <row r="265" spans="1:39" ht="11.25" customHeight="1" x14ac:dyDescent="0.25">
      <c r="A265" s="1"/>
      <c r="B265" s="3"/>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row>
    <row r="266" spans="1:39" ht="11.25" customHeight="1" x14ac:dyDescent="0.25">
      <c r="A266" s="1"/>
      <c r="B266" s="3"/>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row>
    <row r="267" spans="1:39" ht="11.25" customHeight="1" x14ac:dyDescent="0.25">
      <c r="A267" s="1"/>
      <c r="B267" s="3"/>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row>
    <row r="268" spans="1:39" ht="11.25" customHeight="1" x14ac:dyDescent="0.25">
      <c r="A268" s="1"/>
      <c r="B268" s="3"/>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row>
    <row r="269" spans="1:39" ht="11.25" customHeight="1" x14ac:dyDescent="0.25">
      <c r="A269" s="1"/>
      <c r="B269" s="3"/>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row>
    <row r="270" spans="1:39" ht="11.25" customHeight="1" x14ac:dyDescent="0.25">
      <c r="A270" s="1"/>
      <c r="B270" s="3"/>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ht="11.25" customHeight="1" x14ac:dyDescent="0.25">
      <c r="A271" s="1"/>
      <c r="B271" s="3"/>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ht="11.25" customHeight="1" x14ac:dyDescent="0.25">
      <c r="A272" s="1"/>
      <c r="B272" s="3"/>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ht="11.25" customHeight="1" x14ac:dyDescent="0.25">
      <c r="A273" s="1"/>
      <c r="B273" s="3"/>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ht="11.25" customHeight="1" x14ac:dyDescent="0.25">
      <c r="A274" s="1"/>
      <c r="B274" s="3"/>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ht="11.25" customHeight="1" x14ac:dyDescent="0.25">
      <c r="A275" s="1"/>
      <c r="B275" s="3"/>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ht="11.25" customHeight="1" x14ac:dyDescent="0.25">
      <c r="A276" s="1"/>
      <c r="B276" s="3"/>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ht="11.25" customHeight="1" x14ac:dyDescent="0.25">
      <c r="A277" s="1"/>
      <c r="B277" s="3"/>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ht="11.25" customHeight="1" x14ac:dyDescent="0.25">
      <c r="A278" s="1"/>
      <c r="B278" s="3"/>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ht="11.25" customHeight="1" x14ac:dyDescent="0.25">
      <c r="A279" s="1"/>
      <c r="B279" s="3"/>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ht="11.25" customHeight="1" x14ac:dyDescent="0.25">
      <c r="A280" s="1"/>
      <c r="B280" s="3"/>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ht="11.25" customHeight="1" x14ac:dyDescent="0.25">
      <c r="A281" s="1"/>
      <c r="B281" s="3"/>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ht="11.25" customHeight="1" x14ac:dyDescent="0.25">
      <c r="A282" s="1"/>
      <c r="B282" s="3"/>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ht="11.25" customHeight="1" x14ac:dyDescent="0.25">
      <c r="A283" s="1"/>
      <c r="B283" s="3"/>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ht="11.25" customHeight="1" x14ac:dyDescent="0.25">
      <c r="A284" s="1"/>
      <c r="B284" s="3"/>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ht="11.25" customHeight="1" x14ac:dyDescent="0.25">
      <c r="A285" s="1"/>
      <c r="B285" s="3"/>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ht="11.25" customHeight="1" x14ac:dyDescent="0.25">
      <c r="A286" s="1"/>
      <c r="B286" s="3"/>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ht="11.25" customHeight="1" x14ac:dyDescent="0.25">
      <c r="A287" s="1"/>
      <c r="B287" s="3"/>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ht="11.25" customHeight="1" x14ac:dyDescent="0.25">
      <c r="A288" s="1"/>
      <c r="B288" s="3"/>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row r="289" spans="1:39" ht="11.25" customHeight="1" x14ac:dyDescent="0.25">
      <c r="A289" s="1"/>
      <c r="B289" s="3"/>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row>
    <row r="290" spans="1:39" ht="11.25" customHeight="1" x14ac:dyDescent="0.25">
      <c r="A290" s="1"/>
      <c r="B290" s="3"/>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row>
    <row r="291" spans="1:39" ht="11.25" customHeight="1" x14ac:dyDescent="0.25">
      <c r="A291" s="1"/>
      <c r="B291" s="3"/>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row>
    <row r="292" spans="1:39" ht="11.25" customHeight="1" x14ac:dyDescent="0.25">
      <c r="A292" s="1"/>
      <c r="B292" s="3"/>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row>
    <row r="293" spans="1:39" ht="11.25" customHeight="1" x14ac:dyDescent="0.25">
      <c r="A293" s="1"/>
      <c r="B293" s="3"/>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row>
    <row r="294" spans="1:39" ht="11.25" customHeight="1" x14ac:dyDescent="0.25">
      <c r="A294" s="1"/>
      <c r="B294" s="3"/>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row>
    <row r="295" spans="1:39" ht="11.25" customHeight="1" x14ac:dyDescent="0.25">
      <c r="A295" s="1"/>
      <c r="B295" s="3"/>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row>
    <row r="296" spans="1:39" ht="11.25" customHeight="1" x14ac:dyDescent="0.25">
      <c r="A296" s="1"/>
      <c r="B296" s="3"/>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row>
    <row r="297" spans="1:39" ht="11.25" customHeight="1" x14ac:dyDescent="0.25">
      <c r="A297" s="1"/>
      <c r="B297" s="3"/>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row>
    <row r="298" spans="1:39" ht="11.25" customHeight="1" x14ac:dyDescent="0.25">
      <c r="A298" s="1"/>
      <c r="B298" s="3"/>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row>
    <row r="299" spans="1:39" ht="11.25" customHeight="1" x14ac:dyDescent="0.25">
      <c r="A299" s="1"/>
      <c r="B299" s="3"/>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row>
    <row r="300" spans="1:39" ht="11.25" customHeight="1" x14ac:dyDescent="0.25">
      <c r="A300" s="1"/>
      <c r="B300" s="3"/>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row>
    <row r="301" spans="1:39" ht="11.25" customHeight="1" x14ac:dyDescent="0.25">
      <c r="A301" s="1"/>
      <c r="B301" s="3"/>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row>
    <row r="302" spans="1:39" ht="11.25" customHeight="1" x14ac:dyDescent="0.25">
      <c r="A302" s="1"/>
      <c r="B302" s="3"/>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row>
    <row r="303" spans="1:39" ht="11.25" customHeight="1" x14ac:dyDescent="0.25">
      <c r="A303" s="1"/>
      <c r="B303" s="3"/>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row>
    <row r="304" spans="1:39" ht="11.25" customHeight="1" x14ac:dyDescent="0.25">
      <c r="A304" s="1"/>
      <c r="B304" s="3"/>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row>
    <row r="305" spans="1:39" ht="11.25" customHeight="1" x14ac:dyDescent="0.25">
      <c r="A305" s="1"/>
      <c r="B305" s="3"/>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row>
    <row r="306" spans="1:39" ht="11.25" customHeight="1" x14ac:dyDescent="0.25">
      <c r="A306" s="1"/>
      <c r="B306" s="3"/>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row>
    <row r="307" spans="1:39" ht="11.25" customHeight="1" x14ac:dyDescent="0.25">
      <c r="A307" s="1"/>
      <c r="B307" s="3"/>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row>
    <row r="308" spans="1:39" ht="11.25" customHeight="1" x14ac:dyDescent="0.25">
      <c r="A308" s="1"/>
      <c r="B308" s="3"/>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row>
    <row r="309" spans="1:39" ht="11.25" customHeight="1" x14ac:dyDescent="0.25">
      <c r="A309" s="1"/>
      <c r="B309" s="3"/>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row>
    <row r="310" spans="1:39" ht="11.25" customHeight="1" x14ac:dyDescent="0.25">
      <c r="A310" s="1"/>
      <c r="B310" s="3"/>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row>
    <row r="311" spans="1:39" ht="11.25" customHeight="1" x14ac:dyDescent="0.25">
      <c r="A311" s="1"/>
      <c r="B311" s="3"/>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row>
    <row r="312" spans="1:39" ht="11.25" customHeight="1" x14ac:dyDescent="0.25">
      <c r="A312" s="1"/>
      <c r="B312" s="3"/>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row>
    <row r="313" spans="1:39" ht="11.25" customHeight="1" x14ac:dyDescent="0.25">
      <c r="A313" s="1"/>
      <c r="B313" s="3"/>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row>
    <row r="314" spans="1:39" ht="11.25" customHeight="1" x14ac:dyDescent="0.25">
      <c r="A314" s="1"/>
      <c r="B314" s="3"/>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row>
    <row r="315" spans="1:39" ht="11.25" customHeight="1" x14ac:dyDescent="0.25">
      <c r="A315" s="1"/>
      <c r="B315" s="3"/>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row>
    <row r="316" spans="1:39" ht="11.25" customHeight="1" x14ac:dyDescent="0.25">
      <c r="A316" s="1"/>
      <c r="B316" s="3"/>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row>
    <row r="317" spans="1:39" ht="11.25" customHeight="1" x14ac:dyDescent="0.25">
      <c r="A317" s="1"/>
      <c r="B317" s="3"/>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row>
    <row r="318" spans="1:39" ht="11.25" customHeight="1" x14ac:dyDescent="0.25">
      <c r="A318" s="1"/>
      <c r="B318" s="3"/>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row>
    <row r="319" spans="1:39" ht="11.25" customHeight="1" x14ac:dyDescent="0.25">
      <c r="A319" s="1"/>
      <c r="B319" s="3"/>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row>
    <row r="320" spans="1:39" ht="11.25" customHeight="1" x14ac:dyDescent="0.25">
      <c r="A320" s="1"/>
      <c r="B320" s="3"/>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row>
    <row r="321" spans="1:39" ht="11.25" customHeight="1" x14ac:dyDescent="0.25">
      <c r="A321" s="1"/>
      <c r="B321" s="3"/>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row>
    <row r="322" spans="1:39" ht="11.25" customHeight="1" x14ac:dyDescent="0.25">
      <c r="A322" s="1"/>
      <c r="B322" s="3"/>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row>
    <row r="323" spans="1:39" ht="11.25" customHeight="1" x14ac:dyDescent="0.25">
      <c r="A323" s="1"/>
      <c r="B323" s="3"/>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row>
    <row r="324" spans="1:39" ht="11.25" customHeight="1" x14ac:dyDescent="0.25">
      <c r="A324" s="1"/>
      <c r="B324" s="3"/>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row>
    <row r="325" spans="1:39" ht="11.25" customHeight="1" x14ac:dyDescent="0.25">
      <c r="A325" s="1"/>
      <c r="B325" s="3"/>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row>
    <row r="326" spans="1:39" ht="11.25" customHeight="1" x14ac:dyDescent="0.25">
      <c r="A326" s="1"/>
      <c r="B326" s="3"/>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row>
    <row r="327" spans="1:39" ht="11.25" customHeight="1" x14ac:dyDescent="0.25">
      <c r="A327" s="1"/>
      <c r="B327" s="3"/>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row>
    <row r="328" spans="1:39" ht="11.25" customHeight="1" x14ac:dyDescent="0.25">
      <c r="A328" s="1"/>
      <c r="B328" s="3"/>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row>
    <row r="329" spans="1:39" ht="11.25" customHeight="1" x14ac:dyDescent="0.25">
      <c r="A329" s="1"/>
      <c r="B329" s="3"/>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row>
    <row r="330" spans="1:39" ht="11.25" customHeight="1" x14ac:dyDescent="0.25">
      <c r="A330" s="1"/>
      <c r="B330" s="3"/>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row>
    <row r="331" spans="1:39" ht="11.25" customHeight="1" x14ac:dyDescent="0.25">
      <c r="A331" s="1"/>
      <c r="B331" s="3"/>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row>
    <row r="332" spans="1:39" ht="11.25" customHeight="1" x14ac:dyDescent="0.25">
      <c r="A332" s="1"/>
      <c r="B332" s="3"/>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row>
    <row r="333" spans="1:39" ht="11.25" customHeight="1" x14ac:dyDescent="0.25">
      <c r="A333" s="1"/>
      <c r="B333" s="3"/>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row>
    <row r="334" spans="1:39" ht="11.25" customHeight="1" x14ac:dyDescent="0.25">
      <c r="A334" s="1"/>
      <c r="B334" s="3"/>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row>
    <row r="335" spans="1:39" ht="11.25" customHeight="1" x14ac:dyDescent="0.25">
      <c r="A335" s="1"/>
      <c r="B335" s="3"/>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row>
    <row r="336" spans="1:39" ht="11.25" customHeight="1" x14ac:dyDescent="0.25">
      <c r="A336" s="1"/>
      <c r="B336" s="3"/>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row>
    <row r="337" spans="1:39" ht="11.25" customHeight="1" x14ac:dyDescent="0.25">
      <c r="A337" s="1"/>
      <c r="B337" s="3"/>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row>
    <row r="338" spans="1:39" ht="11.25" customHeight="1" x14ac:dyDescent="0.25">
      <c r="A338" s="1"/>
      <c r="B338" s="3"/>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row>
    <row r="339" spans="1:39" ht="11.25" customHeight="1" x14ac:dyDescent="0.25">
      <c r="A339" s="1"/>
      <c r="B339" s="3"/>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row>
    <row r="340" spans="1:39" ht="11.25" customHeight="1" x14ac:dyDescent="0.25">
      <c r="A340" s="1"/>
      <c r="B340" s="3"/>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row>
    <row r="341" spans="1:39" ht="11.25" customHeight="1" x14ac:dyDescent="0.25">
      <c r="A341" s="1"/>
      <c r="B341" s="3"/>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row>
    <row r="342" spans="1:39" ht="11.25" customHeight="1" x14ac:dyDescent="0.25">
      <c r="A342" s="1"/>
      <c r="B342" s="3"/>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row>
    <row r="343" spans="1:39" ht="11.25" customHeight="1" x14ac:dyDescent="0.25">
      <c r="A343" s="1"/>
      <c r="B343" s="3"/>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row>
    <row r="344" spans="1:39" ht="11.25" customHeight="1" x14ac:dyDescent="0.25">
      <c r="A344" s="1"/>
      <c r="B344" s="3"/>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row>
    <row r="345" spans="1:39" ht="11.25" customHeight="1" x14ac:dyDescent="0.25">
      <c r="A345" s="1"/>
      <c r="B345" s="3"/>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row>
    <row r="346" spans="1:39" ht="11.25" customHeight="1" x14ac:dyDescent="0.25">
      <c r="A346" s="1"/>
      <c r="B346" s="3"/>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row>
    <row r="347" spans="1:39" ht="11.25" customHeight="1" x14ac:dyDescent="0.25">
      <c r="A347" s="1"/>
      <c r="B347" s="3"/>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row>
    <row r="348" spans="1:39" ht="11.25" customHeight="1" x14ac:dyDescent="0.25">
      <c r="A348" s="1"/>
      <c r="B348" s="3"/>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row>
    <row r="349" spans="1:39" ht="11.25" customHeight="1" x14ac:dyDescent="0.25">
      <c r="A349" s="1"/>
      <c r="B349" s="3"/>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row>
    <row r="350" spans="1:39" ht="11.25" customHeight="1" x14ac:dyDescent="0.25">
      <c r="A350" s="1"/>
      <c r="B350" s="3"/>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row>
    <row r="351" spans="1:39" ht="11.25" customHeight="1" x14ac:dyDescent="0.25">
      <c r="A351" s="1"/>
      <c r="B351" s="3"/>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row>
    <row r="352" spans="1:39" ht="11.25" customHeight="1" x14ac:dyDescent="0.25">
      <c r="A352" s="1"/>
      <c r="B352" s="3"/>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row>
    <row r="353" spans="1:39" ht="11.25" customHeight="1" x14ac:dyDescent="0.25">
      <c r="A353" s="1"/>
      <c r="B353" s="3"/>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row>
    <row r="354" spans="1:39" ht="11.25" customHeight="1" x14ac:dyDescent="0.25">
      <c r="A354" s="1"/>
      <c r="B354" s="3"/>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row>
    <row r="355" spans="1:39" ht="11.25" customHeight="1" x14ac:dyDescent="0.25">
      <c r="A355" s="1"/>
      <c r="B355" s="3"/>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row>
    <row r="356" spans="1:39" ht="11.25" customHeight="1" x14ac:dyDescent="0.25">
      <c r="A356" s="1"/>
      <c r="B356" s="3"/>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row>
    <row r="357" spans="1:39" ht="11.25" customHeight="1" x14ac:dyDescent="0.25">
      <c r="A357" s="1"/>
      <c r="B357" s="3"/>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row>
    <row r="358" spans="1:39" ht="11.25" customHeight="1" x14ac:dyDescent="0.25">
      <c r="A358" s="1"/>
      <c r="B358" s="3"/>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row>
    <row r="359" spans="1:39" ht="11.25" customHeight="1" x14ac:dyDescent="0.25">
      <c r="A359" s="1"/>
      <c r="B359" s="3"/>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row>
    <row r="360" spans="1:39" ht="11.25" customHeight="1" x14ac:dyDescent="0.25">
      <c r="A360" s="1"/>
      <c r="B360" s="3"/>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row>
    <row r="361" spans="1:39" ht="11.25" customHeight="1" x14ac:dyDescent="0.25">
      <c r="A361" s="1"/>
      <c r="B361" s="3"/>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row>
    <row r="362" spans="1:39" ht="11.25" customHeight="1" x14ac:dyDescent="0.25">
      <c r="A362" s="1"/>
      <c r="B362" s="3"/>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row>
    <row r="363" spans="1:39" ht="11.25" customHeight="1" x14ac:dyDescent="0.25">
      <c r="A363" s="1"/>
      <c r="B363" s="3"/>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row>
    <row r="364" spans="1:39" ht="11.25" customHeight="1" x14ac:dyDescent="0.25">
      <c r="A364" s="1"/>
      <c r="B364" s="3"/>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row>
    <row r="365" spans="1:39" ht="11.25" customHeight="1" x14ac:dyDescent="0.25">
      <c r="A365" s="1"/>
      <c r="B365" s="3"/>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row>
    <row r="366" spans="1:39" ht="11.25" customHeight="1" x14ac:dyDescent="0.25">
      <c r="A366" s="1"/>
      <c r="B366" s="3"/>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row>
    <row r="367" spans="1:39" ht="11.25" customHeight="1" x14ac:dyDescent="0.25">
      <c r="A367" s="1"/>
      <c r="B367" s="3"/>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row>
    <row r="368" spans="1:39" ht="11.25" customHeight="1" x14ac:dyDescent="0.25">
      <c r="A368" s="1"/>
      <c r="B368" s="3"/>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row>
    <row r="369" spans="1:39" ht="11.25" customHeight="1" x14ac:dyDescent="0.25">
      <c r="A369" s="1"/>
      <c r="B369" s="3"/>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row>
    <row r="370" spans="1:39" ht="11.25" customHeight="1" x14ac:dyDescent="0.25">
      <c r="A370" s="1"/>
      <c r="B370" s="3"/>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row>
    <row r="371" spans="1:39" ht="11.25" customHeight="1" x14ac:dyDescent="0.25">
      <c r="A371" s="1"/>
      <c r="B371" s="3"/>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row>
    <row r="372" spans="1:39" ht="11.25" customHeight="1" x14ac:dyDescent="0.25">
      <c r="A372" s="1"/>
      <c r="B372" s="3"/>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row>
    <row r="373" spans="1:39" ht="11.25" customHeight="1" x14ac:dyDescent="0.25">
      <c r="A373" s="1"/>
      <c r="B373" s="3"/>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row>
    <row r="374" spans="1:39" ht="11.25" customHeight="1" x14ac:dyDescent="0.25">
      <c r="A374" s="1"/>
      <c r="B374" s="3"/>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row>
    <row r="375" spans="1:39" ht="11.25" customHeight="1" x14ac:dyDescent="0.25">
      <c r="A375" s="1"/>
      <c r="B375" s="3"/>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row>
    <row r="376" spans="1:39" ht="11.25" customHeight="1" x14ac:dyDescent="0.25">
      <c r="A376" s="1"/>
      <c r="B376" s="3"/>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row>
    <row r="377" spans="1:39" ht="11.25" customHeight="1" x14ac:dyDescent="0.25">
      <c r="A377" s="1"/>
      <c r="B377" s="3"/>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row>
    <row r="378" spans="1:39" ht="11.25" customHeight="1" x14ac:dyDescent="0.25">
      <c r="A378" s="1"/>
      <c r="B378" s="3"/>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row>
    <row r="379" spans="1:39" ht="11.25" customHeight="1" x14ac:dyDescent="0.25">
      <c r="A379" s="1"/>
      <c r="B379" s="3"/>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row>
    <row r="380" spans="1:39" ht="11.25" customHeight="1" x14ac:dyDescent="0.25">
      <c r="A380" s="1"/>
      <c r="B380" s="3"/>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row>
    <row r="381" spans="1:39" ht="11.25" customHeight="1" x14ac:dyDescent="0.25">
      <c r="A381" s="1"/>
      <c r="B381" s="3"/>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row>
    <row r="382" spans="1:39" ht="11.25" customHeight="1" x14ac:dyDescent="0.25">
      <c r="A382" s="1"/>
      <c r="B382" s="3"/>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row>
    <row r="383" spans="1:39" ht="11.25" customHeight="1" x14ac:dyDescent="0.25">
      <c r="A383" s="1"/>
      <c r="B383" s="3"/>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row>
    <row r="384" spans="1:39" ht="11.25" customHeight="1" x14ac:dyDescent="0.25">
      <c r="A384" s="1"/>
      <c r="B384" s="3"/>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row>
    <row r="385" spans="1:39" ht="11.25" customHeight="1" x14ac:dyDescent="0.25">
      <c r="A385" s="1"/>
      <c r="B385" s="3"/>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row>
    <row r="386" spans="1:39" ht="11.25" customHeight="1" x14ac:dyDescent="0.25">
      <c r="A386" s="1"/>
      <c r="B386" s="3"/>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row>
    <row r="387" spans="1:39" ht="11.25" customHeight="1" x14ac:dyDescent="0.25">
      <c r="A387" s="1"/>
      <c r="B387" s="3"/>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row>
    <row r="388" spans="1:39" ht="11.25" customHeight="1" x14ac:dyDescent="0.25">
      <c r="A388" s="1"/>
      <c r="B388" s="3"/>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row>
    <row r="389" spans="1:39" ht="11.25" customHeight="1" x14ac:dyDescent="0.25">
      <c r="A389" s="1"/>
      <c r="B389" s="3"/>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row>
    <row r="390" spans="1:39" ht="11.25" customHeight="1" x14ac:dyDescent="0.25">
      <c r="A390" s="1"/>
      <c r="B390" s="3"/>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row>
    <row r="391" spans="1:39" ht="11.25" customHeight="1" x14ac:dyDescent="0.25">
      <c r="A391" s="1"/>
      <c r="B391" s="3"/>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row>
    <row r="392" spans="1:39" ht="11.25" customHeight="1" x14ac:dyDescent="0.25">
      <c r="A392" s="1"/>
      <c r="B392" s="3"/>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row>
    <row r="393" spans="1:39" ht="11.25" customHeight="1" x14ac:dyDescent="0.25">
      <c r="A393" s="1"/>
      <c r="B393" s="3"/>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row>
    <row r="394" spans="1:39" ht="11.25" customHeight="1" x14ac:dyDescent="0.25">
      <c r="A394" s="1"/>
      <c r="B394" s="3"/>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row>
    <row r="395" spans="1:39" ht="11.25" customHeight="1" x14ac:dyDescent="0.25">
      <c r="A395" s="1"/>
      <c r="B395" s="3"/>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row>
    <row r="396" spans="1:39" ht="11.25" customHeight="1" x14ac:dyDescent="0.25">
      <c r="A396" s="1"/>
      <c r="B396" s="3"/>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row>
    <row r="397" spans="1:39" ht="11.25" customHeight="1" x14ac:dyDescent="0.25">
      <c r="A397" s="1"/>
      <c r="B397" s="3"/>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row>
    <row r="398" spans="1:39" ht="11.25" customHeight="1" x14ac:dyDescent="0.25">
      <c r="A398" s="1"/>
      <c r="B398" s="3"/>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row>
    <row r="399" spans="1:39" ht="11.25" customHeight="1" x14ac:dyDescent="0.25">
      <c r="A399" s="1"/>
      <c r="B399" s="3"/>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row>
    <row r="400" spans="1:39" ht="11.25" customHeight="1" x14ac:dyDescent="0.25">
      <c r="A400" s="1"/>
      <c r="B400" s="3"/>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row>
    <row r="401" spans="1:39" ht="11.25" customHeight="1" x14ac:dyDescent="0.25">
      <c r="A401" s="1"/>
      <c r="B401" s="3"/>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row>
    <row r="402" spans="1:39" ht="11.25" customHeight="1" x14ac:dyDescent="0.25">
      <c r="A402" s="1"/>
      <c r="B402" s="3"/>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row>
    <row r="403" spans="1:39" ht="11.25" customHeight="1" x14ac:dyDescent="0.25">
      <c r="A403" s="1"/>
      <c r="B403" s="3"/>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row>
    <row r="404" spans="1:39" ht="11.25" customHeight="1" x14ac:dyDescent="0.25">
      <c r="A404" s="1"/>
      <c r="B404" s="3"/>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row>
    <row r="405" spans="1:39" ht="11.25" customHeight="1" x14ac:dyDescent="0.25">
      <c r="A405" s="1"/>
      <c r="B405" s="3"/>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row>
    <row r="406" spans="1:39" ht="11.25" customHeight="1" x14ac:dyDescent="0.25">
      <c r="A406" s="1"/>
      <c r="B406" s="3"/>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row>
    <row r="407" spans="1:39" ht="11.25" customHeight="1" x14ac:dyDescent="0.25">
      <c r="A407" s="1"/>
      <c r="B407" s="3"/>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row>
    <row r="408" spans="1:39" ht="11.25" customHeight="1" x14ac:dyDescent="0.25">
      <c r="A408" s="1"/>
      <c r="B408" s="3"/>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row>
    <row r="409" spans="1:39" ht="11.25" customHeight="1" x14ac:dyDescent="0.25">
      <c r="A409" s="1"/>
      <c r="B409" s="3"/>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row>
    <row r="410" spans="1:39" ht="11.25" customHeight="1" x14ac:dyDescent="0.25">
      <c r="A410" s="1"/>
      <c r="B410" s="3"/>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row>
    <row r="411" spans="1:39" ht="11.25" customHeight="1" x14ac:dyDescent="0.25">
      <c r="A411" s="1"/>
      <c r="B411" s="3"/>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row>
    <row r="412" spans="1:39" ht="11.25" customHeight="1" x14ac:dyDescent="0.25">
      <c r="A412" s="1"/>
      <c r="B412" s="3"/>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row>
    <row r="413" spans="1:39" ht="11.25" customHeight="1" x14ac:dyDescent="0.25">
      <c r="A413" s="1"/>
      <c r="B413" s="3"/>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row>
    <row r="414" spans="1:39" ht="11.25" customHeight="1" x14ac:dyDescent="0.25">
      <c r="A414" s="1"/>
      <c r="B414" s="3"/>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row>
    <row r="415" spans="1:39" ht="11.25" customHeight="1" x14ac:dyDescent="0.25">
      <c r="A415" s="1"/>
      <c r="B415" s="3"/>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row>
    <row r="416" spans="1:39"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sheetData>
  <mergeCells count="34">
    <mergeCell ref="D133:G133"/>
    <mergeCell ref="B151:G151"/>
    <mergeCell ref="B153:B155"/>
    <mergeCell ref="C153:C155"/>
    <mergeCell ref="D153:D155"/>
    <mergeCell ref="E69:F69"/>
    <mergeCell ref="E70:F70"/>
    <mergeCell ref="B72:C72"/>
    <mergeCell ref="G72:H72"/>
    <mergeCell ref="B131:G131"/>
    <mergeCell ref="C33:F33"/>
    <mergeCell ref="C34:F34"/>
    <mergeCell ref="C35:F35"/>
    <mergeCell ref="C36:F36"/>
    <mergeCell ref="E68:F68"/>
    <mergeCell ref="B39:E39"/>
    <mergeCell ref="B60:E60"/>
    <mergeCell ref="E63:F63"/>
    <mergeCell ref="E64:F64"/>
    <mergeCell ref="E65:F65"/>
    <mergeCell ref="E66:F66"/>
    <mergeCell ref="E67:F67"/>
    <mergeCell ref="D17:AM17"/>
    <mergeCell ref="D18:AM18"/>
    <mergeCell ref="B22:E22"/>
    <mergeCell ref="B30:E30"/>
    <mergeCell ref="C32:F32"/>
    <mergeCell ref="D19:AM19"/>
    <mergeCell ref="D20:AM20"/>
    <mergeCell ref="B3:F3"/>
    <mergeCell ref="B12:E12"/>
    <mergeCell ref="D14:AM14"/>
    <mergeCell ref="D15:AM15"/>
    <mergeCell ref="D16:AM16"/>
  </mergeCells>
  <conditionalFormatting sqref="C134:C145">
    <cfRule type="containsText" dxfId="51" priority="1" operator="containsText" text="MP-12 ">
      <formula>NOT(ISERROR(SEARCH(("MP-12 "),(C134))))</formula>
    </cfRule>
  </conditionalFormatting>
  <conditionalFormatting sqref="C70:D71 D72">
    <cfRule type="cellIs" dxfId="50" priority="2" operator="equal">
      <formula>0</formula>
    </cfRule>
  </conditionalFormatting>
  <conditionalFormatting sqref="C76:D77">
    <cfRule type="cellIs" dxfId="49" priority="3" operator="equal">
      <formula>0</formula>
    </cfRule>
  </conditionalFormatting>
  <conditionalFormatting sqref="D156:D215">
    <cfRule type="containsText" dxfId="48" priority="5" operator="containsText" text="MP-4">
      <formula>NOT(ISERROR(SEARCH(("MP-4"),(D156))))</formula>
    </cfRule>
  </conditionalFormatting>
  <hyperlinks>
    <hyperlink ref="H73" location="null!A8" display="Orden de la numeración 1" xr:uid="{00000000-0004-0000-0000-000000000000}"/>
    <hyperlink ref="H74" location="'Datos Base'!B16" display="OE 4 Misional" xr:uid="{00000000-0004-0000-0000-000001000000}"/>
    <hyperlink ref="H75" location="'Datos Base'!A43" display="PAI (Integrado)" xr:uid="{00000000-0004-0000-0000-000002000000}"/>
    <hyperlink ref="H76" location="'Datos Base'!L83" display="Subgerencia de Gestión del Riesgo" xr:uid="{00000000-0004-0000-0000-000003000000}"/>
    <hyperlink ref="H77" location="'Datos Base'!N102" display="Gestión Infraestructura Resiliente (Sector Salud)" xr:uid="{00000000-0004-0000-0000-000004000000}"/>
    <hyperlink ref="M82" location="'Datos Base'!N79" display="ET 1, 2, 3, 4, 5, 6 Y 7" xr:uid="{00000000-0004-0000-0000-000005000000}"/>
    <hyperlink ref="M83" location="'Datos Base'!N108" display="ET 20,21,22,23,24,25,26 Y 27" xr:uid="{00000000-0004-0000-0000-000006000000}"/>
    <hyperlink ref="M84" location="'Datos Base'!N87" display="ET 9 Y 10" xr:uid="{00000000-0004-0000-0000-000007000000}"/>
    <hyperlink ref="M85" location="'Datos Base'!N89" display="ET 11, ET 12 y ET 13" xr:uid="{00000000-0004-0000-0000-000008000000}"/>
    <hyperlink ref="M86" location="'Datos Base'!N95" display="ET 17, ET 18 y ET 19" xr:uid="{00000000-0004-0000-0000-000009000000}"/>
    <hyperlink ref="M87" location="'Datos Base'!N92" display="ET 14, ET 15 y ET 16" xr:uid="{00000000-0004-0000-0000-00000A000000}"/>
  </hyperlinks>
  <pageMargins left="0.7" right="0.7" top="0.75" bottom="0.75" header="0" footer="0"/>
  <pageSetup paperSize="9" orientation="portrait"/>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1000"/>
  <sheetViews>
    <sheetView topLeftCell="C16" workbookViewId="0"/>
  </sheetViews>
  <sheetFormatPr baseColWidth="10" defaultColWidth="14.42578125" defaultRowHeight="15" customHeight="1" x14ac:dyDescent="0.25"/>
  <cols>
    <col min="1" max="1" width="27" customWidth="1"/>
    <col min="2" max="2" width="32" customWidth="1"/>
    <col min="3" max="6" width="10.7109375" customWidth="1"/>
    <col min="7" max="10" width="11.42578125" customWidth="1"/>
    <col min="11" max="16" width="10.7109375" customWidth="1"/>
  </cols>
  <sheetData>
    <row r="1" spans="1:16" ht="41.25" customHeight="1" x14ac:dyDescent="0.25">
      <c r="A1" s="35"/>
      <c r="B1" s="223" t="s">
        <v>634</v>
      </c>
      <c r="C1" s="224"/>
      <c r="D1" s="224"/>
      <c r="E1" s="224"/>
      <c r="F1" s="224"/>
      <c r="G1" s="224"/>
      <c r="H1" s="224"/>
      <c r="I1" s="224"/>
      <c r="J1" s="224"/>
      <c r="K1" s="224"/>
      <c r="L1" s="224"/>
      <c r="M1" s="224"/>
      <c r="N1" s="224"/>
      <c r="O1" s="224"/>
      <c r="P1" s="225"/>
    </row>
    <row r="2" spans="1:16" ht="249" customHeight="1" x14ac:dyDescent="0.25">
      <c r="A2" s="35"/>
      <c r="B2" s="226" t="s">
        <v>635</v>
      </c>
      <c r="C2" s="227"/>
      <c r="D2" s="227"/>
      <c r="E2" s="227"/>
      <c r="F2" s="227"/>
      <c r="G2" s="227"/>
      <c r="H2" s="227"/>
      <c r="I2" s="227"/>
      <c r="J2" s="227"/>
      <c r="K2" s="227"/>
      <c r="L2" s="227"/>
      <c r="M2" s="227"/>
      <c r="N2" s="227"/>
      <c r="O2" s="227"/>
      <c r="P2" s="228"/>
    </row>
    <row r="3" spans="1:16" x14ac:dyDescent="0.25">
      <c r="B3" s="36"/>
    </row>
    <row r="4" spans="1:16" x14ac:dyDescent="0.25">
      <c r="A4" s="37" t="s">
        <v>636</v>
      </c>
      <c r="B4" s="38" t="s">
        <v>637</v>
      </c>
      <c r="C4" s="229" t="s">
        <v>638</v>
      </c>
      <c r="D4" s="230"/>
      <c r="E4" s="230"/>
      <c r="F4" s="230"/>
      <c r="G4" s="230"/>
      <c r="H4" s="230"/>
      <c r="I4" s="230"/>
      <c r="J4" s="230"/>
      <c r="K4" s="230"/>
      <c r="L4" s="230"/>
      <c r="M4" s="230"/>
      <c r="N4" s="230"/>
      <c r="O4" s="230"/>
      <c r="P4" s="231"/>
    </row>
    <row r="5" spans="1:16" ht="66" customHeight="1" x14ac:dyDescent="0.25">
      <c r="A5" s="37" t="s">
        <v>639</v>
      </c>
      <c r="B5" s="38" t="s">
        <v>640</v>
      </c>
      <c r="C5" s="229" t="s">
        <v>641</v>
      </c>
      <c r="D5" s="230"/>
      <c r="E5" s="230"/>
      <c r="F5" s="230"/>
      <c r="G5" s="230"/>
      <c r="H5" s="230"/>
      <c r="I5" s="230"/>
      <c r="J5" s="230"/>
      <c r="K5" s="230"/>
      <c r="L5" s="230"/>
      <c r="M5" s="230"/>
      <c r="N5" s="230"/>
      <c r="O5" s="230"/>
      <c r="P5" s="231"/>
    </row>
    <row r="6" spans="1:16" ht="45" customHeight="1" x14ac:dyDescent="0.25">
      <c r="A6" s="37" t="s">
        <v>642</v>
      </c>
      <c r="B6" s="38" t="s">
        <v>643</v>
      </c>
      <c r="C6" s="229" t="s">
        <v>644</v>
      </c>
      <c r="D6" s="230"/>
      <c r="E6" s="230"/>
      <c r="F6" s="230"/>
      <c r="G6" s="230"/>
      <c r="H6" s="230"/>
      <c r="I6" s="230"/>
      <c r="J6" s="230"/>
      <c r="K6" s="230"/>
      <c r="L6" s="230"/>
      <c r="M6" s="230"/>
      <c r="N6" s="230"/>
      <c r="O6" s="230"/>
      <c r="P6" s="231"/>
    </row>
    <row r="7" spans="1:16" ht="36" customHeight="1" x14ac:dyDescent="0.25">
      <c r="A7" s="37" t="s">
        <v>645</v>
      </c>
      <c r="B7" s="38" t="s">
        <v>646</v>
      </c>
      <c r="C7" s="229" t="s">
        <v>647</v>
      </c>
      <c r="D7" s="230"/>
      <c r="E7" s="230"/>
      <c r="F7" s="230"/>
      <c r="G7" s="230"/>
      <c r="H7" s="230"/>
      <c r="I7" s="230"/>
      <c r="J7" s="230"/>
      <c r="K7" s="230"/>
      <c r="L7" s="230"/>
      <c r="M7" s="230"/>
      <c r="N7" s="230"/>
      <c r="O7" s="230"/>
      <c r="P7" s="231"/>
    </row>
    <row r="8" spans="1:16" ht="53.25" customHeight="1" x14ac:dyDescent="0.25">
      <c r="A8" s="37" t="s">
        <v>648</v>
      </c>
      <c r="B8" s="38" t="s">
        <v>649</v>
      </c>
      <c r="C8" s="229" t="s">
        <v>650</v>
      </c>
      <c r="D8" s="230"/>
      <c r="E8" s="230"/>
      <c r="F8" s="230"/>
      <c r="G8" s="230"/>
      <c r="H8" s="230"/>
      <c r="I8" s="230"/>
      <c r="J8" s="230"/>
      <c r="K8" s="230"/>
      <c r="L8" s="230"/>
      <c r="M8" s="230"/>
      <c r="N8" s="230"/>
      <c r="O8" s="230"/>
      <c r="P8" s="231"/>
    </row>
    <row r="9" spans="1:16" ht="19.5" customHeight="1" x14ac:dyDescent="0.25">
      <c r="A9" s="37" t="s">
        <v>651</v>
      </c>
      <c r="B9" s="38" t="s">
        <v>652</v>
      </c>
      <c r="C9" s="229" t="s">
        <v>653</v>
      </c>
      <c r="D9" s="230"/>
      <c r="E9" s="230"/>
      <c r="F9" s="230"/>
      <c r="G9" s="230"/>
      <c r="H9" s="230"/>
      <c r="I9" s="230"/>
      <c r="J9" s="230"/>
      <c r="K9" s="230"/>
      <c r="L9" s="230"/>
      <c r="M9" s="230"/>
      <c r="N9" s="230"/>
      <c r="O9" s="230"/>
      <c r="P9" s="231"/>
    </row>
    <row r="10" spans="1:16" ht="44.25" customHeight="1" x14ac:dyDescent="0.25">
      <c r="A10" s="37" t="s">
        <v>654</v>
      </c>
      <c r="B10" s="38" t="s">
        <v>655</v>
      </c>
      <c r="C10" s="229" t="s">
        <v>656</v>
      </c>
      <c r="D10" s="230"/>
      <c r="E10" s="230"/>
      <c r="F10" s="230"/>
      <c r="G10" s="230"/>
      <c r="H10" s="230"/>
      <c r="I10" s="230"/>
      <c r="J10" s="230"/>
      <c r="K10" s="230"/>
      <c r="L10" s="230"/>
      <c r="M10" s="230"/>
      <c r="N10" s="230"/>
      <c r="O10" s="230"/>
      <c r="P10" s="231"/>
    </row>
    <row r="11" spans="1:16" ht="51" customHeight="1" x14ac:dyDescent="0.25">
      <c r="A11" s="37" t="s">
        <v>657</v>
      </c>
      <c r="B11" s="38" t="s">
        <v>658</v>
      </c>
      <c r="C11" s="229" t="s">
        <v>659</v>
      </c>
      <c r="D11" s="230"/>
      <c r="E11" s="230"/>
      <c r="F11" s="230"/>
      <c r="G11" s="230"/>
      <c r="H11" s="230"/>
      <c r="I11" s="230"/>
      <c r="J11" s="230"/>
      <c r="K11" s="230"/>
      <c r="L11" s="230"/>
      <c r="M11" s="230"/>
      <c r="N11" s="230"/>
      <c r="O11" s="230"/>
      <c r="P11" s="231"/>
    </row>
    <row r="12" spans="1:16" ht="33" customHeight="1" x14ac:dyDescent="0.25">
      <c r="A12" s="37" t="s">
        <v>660</v>
      </c>
      <c r="B12" s="38" t="s">
        <v>661</v>
      </c>
      <c r="C12" s="229" t="s">
        <v>662</v>
      </c>
      <c r="D12" s="230"/>
      <c r="E12" s="230"/>
      <c r="F12" s="230"/>
      <c r="G12" s="230"/>
      <c r="H12" s="230"/>
      <c r="I12" s="230"/>
      <c r="J12" s="230"/>
      <c r="K12" s="230"/>
      <c r="L12" s="230"/>
      <c r="M12" s="230"/>
      <c r="N12" s="230"/>
      <c r="O12" s="230"/>
      <c r="P12" s="231"/>
    </row>
    <row r="13" spans="1:16" ht="36.75" customHeight="1" x14ac:dyDescent="0.25">
      <c r="A13" s="37" t="s">
        <v>663</v>
      </c>
      <c r="B13" s="38" t="s">
        <v>151</v>
      </c>
      <c r="C13" s="229" t="s">
        <v>664</v>
      </c>
      <c r="D13" s="230"/>
      <c r="E13" s="230"/>
      <c r="F13" s="230"/>
      <c r="G13" s="230"/>
      <c r="H13" s="230"/>
      <c r="I13" s="230"/>
      <c r="J13" s="230"/>
      <c r="K13" s="230"/>
      <c r="L13" s="230"/>
      <c r="M13" s="230"/>
      <c r="N13" s="230"/>
      <c r="O13" s="230"/>
      <c r="P13" s="231"/>
    </row>
    <row r="14" spans="1:16" ht="48" customHeight="1" x14ac:dyDescent="0.25">
      <c r="A14" s="37" t="s">
        <v>665</v>
      </c>
      <c r="B14" s="38" t="s">
        <v>152</v>
      </c>
      <c r="C14" s="229" t="s">
        <v>666</v>
      </c>
      <c r="D14" s="230"/>
      <c r="E14" s="230"/>
      <c r="F14" s="230"/>
      <c r="G14" s="230"/>
      <c r="H14" s="230"/>
      <c r="I14" s="230"/>
      <c r="J14" s="230"/>
      <c r="K14" s="230"/>
      <c r="L14" s="230"/>
      <c r="M14" s="230"/>
      <c r="N14" s="230"/>
      <c r="O14" s="230"/>
      <c r="P14" s="231"/>
    </row>
    <row r="15" spans="1:16" ht="46.5" customHeight="1" x14ac:dyDescent="0.25">
      <c r="A15" s="37" t="s">
        <v>667</v>
      </c>
      <c r="B15" s="38" t="s">
        <v>668</v>
      </c>
      <c r="C15" s="229" t="s">
        <v>669</v>
      </c>
      <c r="D15" s="230"/>
      <c r="E15" s="230"/>
      <c r="F15" s="230"/>
      <c r="G15" s="230"/>
      <c r="H15" s="230"/>
      <c r="I15" s="230"/>
      <c r="J15" s="230"/>
      <c r="K15" s="230"/>
      <c r="L15" s="230"/>
      <c r="M15" s="230"/>
      <c r="N15" s="230"/>
      <c r="O15" s="230"/>
      <c r="P15" s="231"/>
    </row>
    <row r="16" spans="1:16" ht="63.75" customHeight="1" x14ac:dyDescent="0.25">
      <c r="A16" s="37" t="s">
        <v>670</v>
      </c>
      <c r="B16" s="38" t="s">
        <v>671</v>
      </c>
      <c r="C16" s="229" t="s">
        <v>672</v>
      </c>
      <c r="D16" s="230"/>
      <c r="E16" s="230"/>
      <c r="F16" s="230"/>
      <c r="G16" s="230"/>
      <c r="H16" s="230"/>
      <c r="I16" s="230"/>
      <c r="J16" s="230"/>
      <c r="K16" s="230"/>
      <c r="L16" s="230"/>
      <c r="M16" s="230"/>
      <c r="N16" s="230"/>
      <c r="O16" s="230"/>
      <c r="P16" s="231"/>
    </row>
    <row r="17" spans="1:16" ht="46.5" customHeight="1" x14ac:dyDescent="0.25">
      <c r="A17" s="37" t="s">
        <v>673</v>
      </c>
      <c r="B17" s="38" t="s">
        <v>674</v>
      </c>
      <c r="C17" s="229" t="s">
        <v>675</v>
      </c>
      <c r="D17" s="230"/>
      <c r="E17" s="230"/>
      <c r="F17" s="230"/>
      <c r="G17" s="230"/>
      <c r="H17" s="230"/>
      <c r="I17" s="230"/>
      <c r="J17" s="230"/>
      <c r="K17" s="230"/>
      <c r="L17" s="230"/>
      <c r="M17" s="230"/>
      <c r="N17" s="230"/>
      <c r="O17" s="230"/>
      <c r="P17" s="231"/>
    </row>
    <row r="18" spans="1:16" ht="46.5" customHeight="1" x14ac:dyDescent="0.25">
      <c r="A18" s="37" t="s">
        <v>676</v>
      </c>
      <c r="B18" s="38" t="s">
        <v>677</v>
      </c>
      <c r="C18" s="229" t="s">
        <v>678</v>
      </c>
      <c r="D18" s="230"/>
      <c r="E18" s="230"/>
      <c r="F18" s="230"/>
      <c r="G18" s="230"/>
      <c r="H18" s="230"/>
      <c r="I18" s="230"/>
      <c r="J18" s="230"/>
      <c r="K18" s="230"/>
      <c r="L18" s="230"/>
      <c r="M18" s="230"/>
      <c r="N18" s="230"/>
      <c r="O18" s="230"/>
      <c r="P18" s="231"/>
    </row>
    <row r="19" spans="1:16" ht="46.5" customHeight="1" x14ac:dyDescent="0.25">
      <c r="A19" s="37" t="s">
        <v>679</v>
      </c>
      <c r="B19" s="38" t="s">
        <v>680</v>
      </c>
      <c r="C19" s="229" t="s">
        <v>681</v>
      </c>
      <c r="D19" s="230"/>
      <c r="E19" s="230"/>
      <c r="F19" s="230"/>
      <c r="G19" s="230"/>
      <c r="H19" s="230"/>
      <c r="I19" s="230"/>
      <c r="J19" s="230"/>
      <c r="K19" s="230"/>
      <c r="L19" s="230"/>
      <c r="M19" s="230"/>
      <c r="N19" s="230"/>
      <c r="O19" s="230"/>
      <c r="P19" s="231"/>
    </row>
    <row r="20" spans="1:16" ht="46.5" customHeight="1" x14ac:dyDescent="0.25">
      <c r="A20" s="37" t="s">
        <v>682</v>
      </c>
      <c r="B20" s="38" t="s">
        <v>683</v>
      </c>
      <c r="C20" s="229" t="s">
        <v>684</v>
      </c>
      <c r="D20" s="230"/>
      <c r="E20" s="230"/>
      <c r="F20" s="230"/>
      <c r="G20" s="230"/>
      <c r="H20" s="230"/>
      <c r="I20" s="230"/>
      <c r="J20" s="230"/>
      <c r="K20" s="230"/>
      <c r="L20" s="230"/>
      <c r="M20" s="230"/>
      <c r="N20" s="230"/>
      <c r="O20" s="230"/>
      <c r="P20" s="231"/>
    </row>
    <row r="21" spans="1:16" ht="55.5" customHeight="1" x14ac:dyDescent="0.25">
      <c r="A21" s="37" t="s">
        <v>685</v>
      </c>
      <c r="B21" s="38" t="s">
        <v>686</v>
      </c>
      <c r="C21" s="229" t="s">
        <v>687</v>
      </c>
      <c r="D21" s="230"/>
      <c r="E21" s="230"/>
      <c r="F21" s="230"/>
      <c r="G21" s="230"/>
      <c r="H21" s="230"/>
      <c r="I21" s="230"/>
      <c r="J21" s="230"/>
      <c r="K21" s="230"/>
      <c r="L21" s="230"/>
      <c r="M21" s="230"/>
      <c r="N21" s="230"/>
      <c r="O21" s="230"/>
      <c r="P21" s="231"/>
    </row>
    <row r="22" spans="1:16" ht="87.75" customHeight="1" x14ac:dyDescent="0.25">
      <c r="A22" s="37" t="s">
        <v>688</v>
      </c>
      <c r="B22" s="38" t="s">
        <v>689</v>
      </c>
      <c r="C22" s="229" t="s">
        <v>690</v>
      </c>
      <c r="D22" s="230"/>
      <c r="E22" s="230"/>
      <c r="F22" s="230"/>
      <c r="G22" s="230"/>
      <c r="H22" s="230"/>
      <c r="I22" s="230"/>
      <c r="J22" s="230"/>
      <c r="K22" s="230"/>
      <c r="L22" s="230"/>
      <c r="M22" s="230"/>
      <c r="N22" s="230"/>
      <c r="O22" s="230"/>
      <c r="P22" s="231"/>
    </row>
    <row r="23" spans="1:16" ht="79.5" customHeight="1" x14ac:dyDescent="0.25">
      <c r="A23" s="37" t="s">
        <v>691</v>
      </c>
      <c r="B23" s="38" t="s">
        <v>434</v>
      </c>
      <c r="C23" s="229" t="s">
        <v>692</v>
      </c>
      <c r="D23" s="230"/>
      <c r="E23" s="230"/>
      <c r="F23" s="230"/>
      <c r="G23" s="230"/>
      <c r="H23" s="230"/>
      <c r="I23" s="230"/>
      <c r="J23" s="230"/>
      <c r="K23" s="230"/>
      <c r="L23" s="230"/>
      <c r="M23" s="230"/>
      <c r="N23" s="230"/>
      <c r="O23" s="230"/>
      <c r="P23" s="231"/>
    </row>
    <row r="24" spans="1:16" ht="284.25" customHeight="1" x14ac:dyDescent="0.25">
      <c r="A24" s="37" t="s">
        <v>693</v>
      </c>
      <c r="B24" s="38" t="s">
        <v>694</v>
      </c>
      <c r="C24" s="232" t="s">
        <v>695</v>
      </c>
      <c r="D24" s="230"/>
      <c r="E24" s="230"/>
      <c r="F24" s="230"/>
      <c r="G24" s="230"/>
      <c r="H24" s="231"/>
      <c r="I24" s="233"/>
      <c r="J24" s="230"/>
      <c r="K24" s="230"/>
      <c r="L24" s="230"/>
      <c r="M24" s="230"/>
      <c r="N24" s="230"/>
      <c r="O24" s="230"/>
      <c r="P24" s="231"/>
    </row>
    <row r="25" spans="1:16" ht="32.25" customHeight="1" x14ac:dyDescent="0.25">
      <c r="A25" s="37" t="s">
        <v>696</v>
      </c>
      <c r="B25" s="38" t="s">
        <v>697</v>
      </c>
      <c r="C25" s="234" t="s">
        <v>698</v>
      </c>
      <c r="D25" s="230"/>
      <c r="E25" s="230"/>
      <c r="F25" s="230"/>
      <c r="G25" s="230"/>
      <c r="H25" s="230"/>
      <c r="I25" s="230"/>
      <c r="J25" s="230"/>
      <c r="K25" s="230"/>
      <c r="L25" s="230"/>
      <c r="M25" s="230"/>
      <c r="N25" s="230"/>
      <c r="O25" s="230"/>
      <c r="P25" s="231"/>
    </row>
    <row r="26" spans="1:16" ht="134.25" customHeight="1" x14ac:dyDescent="0.25">
      <c r="A26" s="37" t="s">
        <v>699</v>
      </c>
      <c r="B26" s="38" t="s">
        <v>700</v>
      </c>
      <c r="C26" s="229" t="s">
        <v>701</v>
      </c>
      <c r="D26" s="230"/>
      <c r="E26" s="230"/>
      <c r="F26" s="230"/>
      <c r="G26" s="230"/>
      <c r="H26" s="231"/>
      <c r="I26" s="233"/>
      <c r="J26" s="230"/>
      <c r="K26" s="230"/>
      <c r="L26" s="230"/>
      <c r="M26" s="230"/>
      <c r="N26" s="230"/>
      <c r="O26" s="230"/>
      <c r="P26" s="231"/>
    </row>
    <row r="27" spans="1:16" ht="30.75" customHeight="1" x14ac:dyDescent="0.25">
      <c r="A27" s="37" t="s">
        <v>702</v>
      </c>
      <c r="B27" s="38" t="s">
        <v>703</v>
      </c>
      <c r="C27" s="235" t="s">
        <v>704</v>
      </c>
      <c r="D27" s="224"/>
      <c r="E27" s="224"/>
      <c r="F27" s="224"/>
      <c r="G27" s="224"/>
      <c r="H27" s="224"/>
      <c r="I27" s="224"/>
      <c r="J27" s="224"/>
      <c r="K27" s="224"/>
      <c r="L27" s="224"/>
      <c r="M27" s="224"/>
      <c r="N27" s="224"/>
      <c r="O27" s="224"/>
      <c r="P27" s="225"/>
    </row>
    <row r="28" spans="1:16" ht="30" customHeight="1" x14ac:dyDescent="0.25">
      <c r="A28" s="37" t="s">
        <v>705</v>
      </c>
      <c r="B28" s="38" t="s">
        <v>706</v>
      </c>
      <c r="C28" s="236"/>
      <c r="D28" s="227"/>
      <c r="E28" s="227"/>
      <c r="F28" s="227"/>
      <c r="G28" s="227"/>
      <c r="H28" s="227"/>
      <c r="I28" s="227"/>
      <c r="J28" s="227"/>
      <c r="K28" s="227"/>
      <c r="L28" s="227"/>
      <c r="M28" s="227"/>
      <c r="N28" s="227"/>
      <c r="O28" s="227"/>
      <c r="P28" s="228"/>
    </row>
    <row r="29" spans="1:16" ht="22.5" customHeight="1" x14ac:dyDescent="0.25">
      <c r="A29" s="37" t="s">
        <v>707</v>
      </c>
      <c r="B29" s="38" t="s">
        <v>708</v>
      </c>
      <c r="C29" s="235" t="s">
        <v>709</v>
      </c>
      <c r="D29" s="224"/>
      <c r="E29" s="224"/>
      <c r="F29" s="224"/>
      <c r="G29" s="224"/>
      <c r="H29" s="224"/>
      <c r="I29" s="224"/>
      <c r="J29" s="224"/>
      <c r="K29" s="224"/>
      <c r="L29" s="224"/>
      <c r="M29" s="224"/>
      <c r="N29" s="224"/>
      <c r="O29" s="224"/>
      <c r="P29" s="225"/>
    </row>
    <row r="30" spans="1:16" ht="25.5" customHeight="1" x14ac:dyDescent="0.25">
      <c r="A30" s="37" t="s">
        <v>710</v>
      </c>
      <c r="B30" s="38" t="s">
        <v>711</v>
      </c>
      <c r="C30" s="236"/>
      <c r="D30" s="227"/>
      <c r="E30" s="227"/>
      <c r="F30" s="227"/>
      <c r="G30" s="227"/>
      <c r="H30" s="227"/>
      <c r="I30" s="227"/>
      <c r="J30" s="227"/>
      <c r="K30" s="227"/>
      <c r="L30" s="227"/>
      <c r="M30" s="227"/>
      <c r="N30" s="227"/>
      <c r="O30" s="227"/>
      <c r="P30" s="228"/>
    </row>
    <row r="31" spans="1:16" ht="51.75" customHeight="1" x14ac:dyDescent="0.25">
      <c r="A31" s="37" t="s">
        <v>712</v>
      </c>
      <c r="B31" s="38" t="s">
        <v>713</v>
      </c>
      <c r="C31" s="229" t="s">
        <v>714</v>
      </c>
      <c r="D31" s="230"/>
      <c r="E31" s="230"/>
      <c r="F31" s="230"/>
      <c r="G31" s="230"/>
      <c r="H31" s="230"/>
      <c r="I31" s="230"/>
      <c r="J31" s="230"/>
      <c r="K31" s="230"/>
      <c r="L31" s="230"/>
      <c r="M31" s="230"/>
      <c r="N31" s="230"/>
      <c r="O31" s="230"/>
      <c r="P31" s="231"/>
    </row>
    <row r="32" spans="1:16" ht="33.75" customHeight="1" x14ac:dyDescent="0.25">
      <c r="A32" s="37" t="s">
        <v>715</v>
      </c>
      <c r="B32" s="38" t="s">
        <v>716</v>
      </c>
      <c r="C32" s="234" t="s">
        <v>717</v>
      </c>
      <c r="D32" s="230"/>
      <c r="E32" s="230"/>
      <c r="F32" s="230"/>
      <c r="G32" s="230"/>
      <c r="H32" s="230"/>
      <c r="I32" s="230"/>
      <c r="J32" s="230"/>
      <c r="K32" s="230"/>
      <c r="L32" s="230"/>
      <c r="M32" s="230"/>
      <c r="N32" s="230"/>
      <c r="O32" s="230"/>
      <c r="P32" s="231"/>
    </row>
    <row r="33" spans="1:16" ht="40.5" customHeight="1" x14ac:dyDescent="0.25">
      <c r="A33" s="37" t="s">
        <v>718</v>
      </c>
      <c r="B33" s="38" t="s">
        <v>719</v>
      </c>
      <c r="C33" s="229" t="s">
        <v>720</v>
      </c>
      <c r="D33" s="230"/>
      <c r="E33" s="230"/>
      <c r="F33" s="230"/>
      <c r="G33" s="230"/>
      <c r="H33" s="230"/>
      <c r="I33" s="230"/>
      <c r="J33" s="230"/>
      <c r="K33" s="230"/>
      <c r="L33" s="230"/>
      <c r="M33" s="230"/>
      <c r="N33" s="230"/>
      <c r="O33" s="230"/>
      <c r="P33" s="231"/>
    </row>
    <row r="34" spans="1:16" ht="88.5" customHeight="1" x14ac:dyDescent="0.25">
      <c r="A34" s="37" t="s">
        <v>721</v>
      </c>
      <c r="B34" s="38" t="s">
        <v>722</v>
      </c>
      <c r="C34" s="229" t="s">
        <v>723</v>
      </c>
      <c r="D34" s="230"/>
      <c r="E34" s="230"/>
      <c r="F34" s="230"/>
      <c r="G34" s="230"/>
      <c r="H34" s="230"/>
      <c r="I34" s="230"/>
      <c r="J34" s="230"/>
      <c r="K34" s="230"/>
      <c r="L34" s="230"/>
      <c r="M34" s="230"/>
      <c r="N34" s="230"/>
      <c r="O34" s="230"/>
      <c r="P34" s="231"/>
    </row>
    <row r="35" spans="1:16" ht="163.5" customHeight="1" x14ac:dyDescent="0.25">
      <c r="A35" s="37" t="s">
        <v>724</v>
      </c>
      <c r="B35" s="38" t="s">
        <v>725</v>
      </c>
      <c r="C35" s="229" t="s">
        <v>726</v>
      </c>
      <c r="D35" s="230"/>
      <c r="E35" s="230"/>
      <c r="F35" s="230"/>
      <c r="G35" s="230"/>
      <c r="H35" s="230"/>
      <c r="I35" s="230"/>
      <c r="J35" s="230"/>
      <c r="K35" s="230"/>
      <c r="L35" s="230"/>
      <c r="M35" s="230"/>
      <c r="N35" s="230"/>
      <c r="O35" s="230"/>
      <c r="P35" s="231"/>
    </row>
    <row r="36" spans="1:16" ht="37.5" customHeight="1" x14ac:dyDescent="0.25">
      <c r="A36" s="37" t="s">
        <v>727</v>
      </c>
      <c r="B36" s="38" t="s">
        <v>728</v>
      </c>
      <c r="C36" s="229" t="s">
        <v>729</v>
      </c>
      <c r="D36" s="230"/>
      <c r="E36" s="230"/>
      <c r="F36" s="230"/>
      <c r="G36" s="230"/>
      <c r="H36" s="230"/>
      <c r="I36" s="230"/>
      <c r="J36" s="230"/>
      <c r="K36" s="230"/>
      <c r="L36" s="230"/>
      <c r="M36" s="230"/>
      <c r="N36" s="230"/>
      <c r="O36" s="230"/>
      <c r="P36" s="231"/>
    </row>
    <row r="37" spans="1:16" ht="15.75" customHeight="1" x14ac:dyDescent="0.25">
      <c r="A37" s="37" t="s">
        <v>730</v>
      </c>
      <c r="B37" s="39" t="s">
        <v>731</v>
      </c>
      <c r="C37" s="234" t="s">
        <v>732</v>
      </c>
      <c r="D37" s="230"/>
      <c r="E37" s="230"/>
      <c r="F37" s="230"/>
      <c r="G37" s="230"/>
      <c r="H37" s="230"/>
      <c r="I37" s="230"/>
      <c r="J37" s="230"/>
      <c r="K37" s="230"/>
      <c r="L37" s="230"/>
      <c r="M37" s="230"/>
      <c r="N37" s="230"/>
      <c r="O37" s="230"/>
      <c r="P37" s="231"/>
    </row>
    <row r="38" spans="1:16" ht="15.75" customHeight="1" x14ac:dyDescent="0.25">
      <c r="A38" s="37" t="s">
        <v>733</v>
      </c>
      <c r="B38" s="38" t="s">
        <v>734</v>
      </c>
      <c r="C38" s="237" t="s">
        <v>735</v>
      </c>
      <c r="D38" s="230"/>
      <c r="E38" s="230"/>
      <c r="F38" s="230"/>
      <c r="G38" s="230"/>
      <c r="H38" s="230"/>
      <c r="I38" s="230"/>
      <c r="J38" s="230"/>
      <c r="K38" s="230"/>
      <c r="L38" s="230"/>
      <c r="M38" s="230"/>
      <c r="N38" s="230"/>
      <c r="O38" s="230"/>
      <c r="P38" s="231"/>
    </row>
    <row r="39" spans="1:16" ht="15.75" customHeight="1" x14ac:dyDescent="0.25">
      <c r="A39" s="37" t="s">
        <v>736</v>
      </c>
      <c r="B39" s="38" t="s">
        <v>737</v>
      </c>
      <c r="C39" s="237" t="s">
        <v>738</v>
      </c>
      <c r="D39" s="230"/>
      <c r="E39" s="230"/>
      <c r="F39" s="230"/>
      <c r="G39" s="230"/>
      <c r="H39" s="230"/>
      <c r="I39" s="230"/>
      <c r="J39" s="230"/>
      <c r="K39" s="230"/>
      <c r="L39" s="230"/>
      <c r="M39" s="230"/>
      <c r="N39" s="230"/>
      <c r="O39" s="230"/>
      <c r="P39" s="231"/>
    </row>
    <row r="40" spans="1:16" ht="15.75" customHeight="1" x14ac:dyDescent="0.25">
      <c r="A40" s="37" t="s">
        <v>739</v>
      </c>
      <c r="B40" s="38" t="s">
        <v>159</v>
      </c>
      <c r="C40" s="234" t="s">
        <v>740</v>
      </c>
      <c r="D40" s="230"/>
      <c r="E40" s="230"/>
      <c r="F40" s="230"/>
      <c r="G40" s="230"/>
      <c r="H40" s="230"/>
      <c r="I40" s="230"/>
      <c r="J40" s="230"/>
      <c r="K40" s="230"/>
      <c r="L40" s="230"/>
      <c r="M40" s="230"/>
      <c r="N40" s="230"/>
      <c r="O40" s="230"/>
      <c r="P40" s="231"/>
    </row>
    <row r="41" spans="1:16" ht="15.75" customHeight="1" x14ac:dyDescent="0.25">
      <c r="A41" s="37" t="s">
        <v>741</v>
      </c>
      <c r="B41" s="38" t="s">
        <v>161</v>
      </c>
      <c r="C41" s="234" t="s">
        <v>742</v>
      </c>
      <c r="D41" s="230"/>
      <c r="E41" s="230"/>
      <c r="F41" s="230"/>
      <c r="G41" s="230"/>
      <c r="H41" s="230"/>
      <c r="I41" s="230"/>
      <c r="J41" s="230"/>
      <c r="K41" s="230"/>
      <c r="L41" s="230"/>
      <c r="M41" s="230"/>
      <c r="N41" s="230"/>
      <c r="O41" s="230"/>
      <c r="P41" s="231"/>
    </row>
    <row r="42" spans="1:16" ht="27.75" customHeight="1" x14ac:dyDescent="0.25">
      <c r="A42" s="37" t="s">
        <v>743</v>
      </c>
      <c r="B42" s="38" t="s">
        <v>744</v>
      </c>
      <c r="C42" s="229" t="s">
        <v>745</v>
      </c>
      <c r="D42" s="230"/>
      <c r="E42" s="230"/>
      <c r="F42" s="230"/>
      <c r="G42" s="230"/>
      <c r="H42" s="230"/>
      <c r="I42" s="230"/>
      <c r="J42" s="230"/>
      <c r="K42" s="230"/>
      <c r="L42" s="230"/>
      <c r="M42" s="230"/>
      <c r="N42" s="230"/>
      <c r="O42" s="230"/>
      <c r="P42" s="231"/>
    </row>
    <row r="43" spans="1:16" ht="27.75" customHeight="1" x14ac:dyDescent="0.25">
      <c r="A43" s="37" t="s">
        <v>746</v>
      </c>
      <c r="B43" s="38" t="s">
        <v>747</v>
      </c>
      <c r="C43" s="234" t="s">
        <v>748</v>
      </c>
      <c r="D43" s="230"/>
      <c r="E43" s="230"/>
      <c r="F43" s="230"/>
      <c r="G43" s="230"/>
      <c r="H43" s="230"/>
      <c r="I43" s="230"/>
      <c r="J43" s="230"/>
      <c r="K43" s="230"/>
      <c r="L43" s="230"/>
      <c r="M43" s="230"/>
      <c r="N43" s="230"/>
      <c r="O43" s="230"/>
      <c r="P43" s="231"/>
    </row>
    <row r="44" spans="1:16" ht="32.25" customHeight="1" x14ac:dyDescent="0.25">
      <c r="A44" s="37" t="s">
        <v>749</v>
      </c>
      <c r="B44" s="41" t="s">
        <v>750</v>
      </c>
      <c r="C44" s="229" t="s">
        <v>751</v>
      </c>
      <c r="D44" s="230"/>
      <c r="E44" s="230"/>
      <c r="F44" s="230"/>
      <c r="G44" s="230"/>
      <c r="H44" s="230"/>
      <c r="I44" s="230"/>
      <c r="J44" s="230"/>
      <c r="K44" s="230"/>
      <c r="L44" s="230"/>
      <c r="M44" s="230"/>
      <c r="N44" s="230"/>
      <c r="O44" s="230"/>
      <c r="P44" s="231"/>
    </row>
    <row r="45" spans="1:16" ht="129" customHeight="1" x14ac:dyDescent="0.25">
      <c r="A45" s="37" t="s">
        <v>752</v>
      </c>
      <c r="B45" s="41" t="s">
        <v>165</v>
      </c>
      <c r="C45" s="229" t="s">
        <v>753</v>
      </c>
      <c r="D45" s="230"/>
      <c r="E45" s="230"/>
      <c r="F45" s="230"/>
      <c r="G45" s="230"/>
      <c r="H45" s="230"/>
      <c r="I45" s="230"/>
      <c r="J45" s="230"/>
      <c r="K45" s="230"/>
      <c r="L45" s="230"/>
      <c r="M45" s="230"/>
      <c r="N45" s="230"/>
      <c r="O45" s="230"/>
      <c r="P45" s="231"/>
    </row>
    <row r="46" spans="1:16" ht="38.25" customHeight="1" x14ac:dyDescent="0.25">
      <c r="A46" s="37" t="s">
        <v>754</v>
      </c>
      <c r="B46" s="41" t="s">
        <v>164</v>
      </c>
      <c r="C46" s="229" t="s">
        <v>755</v>
      </c>
      <c r="D46" s="230"/>
      <c r="E46" s="230"/>
      <c r="F46" s="230"/>
      <c r="G46" s="230"/>
      <c r="H46" s="230"/>
      <c r="I46" s="230"/>
      <c r="J46" s="230"/>
      <c r="K46" s="230"/>
      <c r="L46" s="230"/>
      <c r="M46" s="230"/>
      <c r="N46" s="230"/>
      <c r="O46" s="230"/>
      <c r="P46" s="231"/>
    </row>
    <row r="47" spans="1:16" ht="62.25" customHeight="1" x14ac:dyDescent="0.25">
      <c r="A47" s="42" t="s">
        <v>756</v>
      </c>
      <c r="B47" s="41" t="s">
        <v>757</v>
      </c>
      <c r="C47" s="229" t="s">
        <v>758</v>
      </c>
      <c r="D47" s="230"/>
      <c r="E47" s="230"/>
      <c r="F47" s="230"/>
      <c r="G47" s="230"/>
      <c r="H47" s="230"/>
      <c r="I47" s="230"/>
      <c r="J47" s="230"/>
      <c r="K47" s="230"/>
      <c r="L47" s="230"/>
      <c r="M47" s="230"/>
      <c r="N47" s="230"/>
      <c r="O47" s="230"/>
      <c r="P47" s="231"/>
    </row>
    <row r="48" spans="1:16" ht="111" customHeight="1" x14ac:dyDescent="0.25">
      <c r="A48" s="37" t="s">
        <v>759</v>
      </c>
      <c r="B48" s="38" t="s">
        <v>760</v>
      </c>
      <c r="C48" s="229" t="s">
        <v>761</v>
      </c>
      <c r="D48" s="230"/>
      <c r="E48" s="230"/>
      <c r="F48" s="230"/>
      <c r="G48" s="230"/>
      <c r="H48" s="230"/>
      <c r="I48" s="230"/>
      <c r="J48" s="230"/>
      <c r="K48" s="230"/>
      <c r="L48" s="230"/>
      <c r="M48" s="230"/>
      <c r="N48" s="230"/>
      <c r="O48" s="230"/>
      <c r="P48" s="231"/>
    </row>
    <row r="49" spans="1:16" ht="42" customHeight="1" x14ac:dyDescent="0.25">
      <c r="A49" s="37" t="s">
        <v>762</v>
      </c>
      <c r="B49" s="38" t="s">
        <v>763</v>
      </c>
      <c r="C49" s="238" t="s">
        <v>764</v>
      </c>
      <c r="D49" s="230"/>
      <c r="E49" s="230"/>
      <c r="F49" s="230"/>
      <c r="G49" s="230"/>
      <c r="H49" s="230"/>
      <c r="I49" s="230"/>
      <c r="J49" s="230"/>
      <c r="K49" s="230"/>
      <c r="L49" s="230"/>
      <c r="M49" s="230"/>
      <c r="N49" s="230"/>
      <c r="O49" s="230"/>
      <c r="P49" s="231"/>
    </row>
    <row r="50" spans="1:16" ht="18.75" customHeight="1" x14ac:dyDescent="0.25">
      <c r="A50" s="43" t="s">
        <v>765</v>
      </c>
      <c r="B50" s="44" t="s">
        <v>766</v>
      </c>
      <c r="C50" s="234" t="s">
        <v>767</v>
      </c>
      <c r="D50" s="230"/>
      <c r="E50" s="230"/>
      <c r="F50" s="230"/>
      <c r="G50" s="230"/>
      <c r="H50" s="230"/>
      <c r="I50" s="230"/>
      <c r="J50" s="230"/>
      <c r="K50" s="230"/>
      <c r="L50" s="230"/>
      <c r="M50" s="230"/>
      <c r="N50" s="230"/>
      <c r="O50" s="230"/>
      <c r="P50" s="231"/>
    </row>
    <row r="51" spans="1:16" ht="82.5" customHeight="1" x14ac:dyDescent="0.25">
      <c r="A51" s="45"/>
      <c r="B51" s="46" t="s">
        <v>768</v>
      </c>
      <c r="C51" s="229" t="s">
        <v>769</v>
      </c>
      <c r="D51" s="230"/>
      <c r="E51" s="230"/>
      <c r="F51" s="230"/>
      <c r="G51" s="230"/>
      <c r="H51" s="230"/>
      <c r="I51" s="230"/>
      <c r="J51" s="230"/>
      <c r="K51" s="230"/>
      <c r="L51" s="231"/>
      <c r="M51" s="233"/>
      <c r="N51" s="230"/>
      <c r="O51" s="230"/>
      <c r="P51" s="231"/>
    </row>
    <row r="52" spans="1:16" ht="61.5" customHeight="1" x14ac:dyDescent="0.25">
      <c r="A52" s="40"/>
      <c r="B52" s="38" t="s">
        <v>770</v>
      </c>
      <c r="C52" s="229" t="s">
        <v>771</v>
      </c>
      <c r="D52" s="230"/>
      <c r="E52" s="230"/>
      <c r="F52" s="230"/>
      <c r="G52" s="230"/>
      <c r="H52" s="230"/>
      <c r="I52" s="230"/>
      <c r="J52" s="230"/>
      <c r="K52" s="230"/>
      <c r="L52" s="230"/>
      <c r="M52" s="230"/>
      <c r="N52" s="230"/>
      <c r="O52" s="230"/>
      <c r="P52" s="231"/>
    </row>
    <row r="53" spans="1:16" ht="51" customHeight="1" x14ac:dyDescent="0.25">
      <c r="A53" s="40"/>
      <c r="B53" s="39" t="s">
        <v>772</v>
      </c>
      <c r="C53" s="229" t="s">
        <v>773</v>
      </c>
      <c r="D53" s="230"/>
      <c r="E53" s="230"/>
      <c r="F53" s="230"/>
      <c r="G53" s="230"/>
      <c r="H53" s="230"/>
      <c r="I53" s="230"/>
      <c r="J53" s="230"/>
      <c r="K53" s="230"/>
      <c r="L53" s="230"/>
      <c r="M53" s="230"/>
      <c r="N53" s="230"/>
      <c r="O53" s="230"/>
      <c r="P53" s="231"/>
    </row>
    <row r="54" spans="1:16" ht="61.5" customHeight="1" x14ac:dyDescent="0.25">
      <c r="A54" s="40"/>
      <c r="B54" s="39" t="s">
        <v>774</v>
      </c>
      <c r="C54" s="229" t="s">
        <v>775</v>
      </c>
      <c r="D54" s="230"/>
      <c r="E54" s="230"/>
      <c r="F54" s="230"/>
      <c r="G54" s="230"/>
      <c r="H54" s="230"/>
      <c r="I54" s="230"/>
      <c r="J54" s="230"/>
      <c r="K54" s="230"/>
      <c r="L54" s="230"/>
      <c r="M54" s="230"/>
      <c r="N54" s="230"/>
      <c r="O54" s="230"/>
      <c r="P54" s="231"/>
    </row>
    <row r="55" spans="1:16" ht="15.75" customHeight="1" x14ac:dyDescent="0.25">
      <c r="B55" s="36"/>
    </row>
    <row r="56" spans="1:16" ht="15.75" customHeight="1" x14ac:dyDescent="0.25">
      <c r="B56" s="36"/>
    </row>
    <row r="57" spans="1:16" ht="15.75" customHeight="1" x14ac:dyDescent="0.25">
      <c r="B57" s="36"/>
    </row>
    <row r="58" spans="1:16" ht="15.75" customHeight="1" x14ac:dyDescent="0.25">
      <c r="B58" s="36"/>
    </row>
    <row r="59" spans="1:16" ht="15.75" customHeight="1" x14ac:dyDescent="0.25">
      <c r="B59" s="36"/>
    </row>
    <row r="60" spans="1:16" ht="15.75" customHeight="1" x14ac:dyDescent="0.25">
      <c r="B60" s="36"/>
    </row>
    <row r="61" spans="1:16" ht="15.75" customHeight="1" x14ac:dyDescent="0.25">
      <c r="B61" s="36"/>
    </row>
    <row r="62" spans="1:16" ht="15.75" customHeight="1" x14ac:dyDescent="0.25">
      <c r="B62" s="36"/>
    </row>
    <row r="63" spans="1:16" ht="15.75" customHeight="1" x14ac:dyDescent="0.25">
      <c r="B63" s="36"/>
    </row>
    <row r="64" spans="1:16" ht="15.75" customHeight="1" x14ac:dyDescent="0.25">
      <c r="B64" s="36"/>
    </row>
    <row r="65" spans="2:2" ht="15.75" customHeight="1" x14ac:dyDescent="0.25">
      <c r="B65" s="36"/>
    </row>
    <row r="66" spans="2:2" ht="15.75" customHeight="1" x14ac:dyDescent="0.25">
      <c r="B66" s="36"/>
    </row>
    <row r="67" spans="2:2" ht="15.75" customHeight="1" x14ac:dyDescent="0.25">
      <c r="B67" s="36"/>
    </row>
    <row r="68" spans="2:2" ht="15.75" customHeight="1" x14ac:dyDescent="0.25">
      <c r="B68" s="36"/>
    </row>
    <row r="69" spans="2:2" ht="15.75" customHeight="1" x14ac:dyDescent="0.25">
      <c r="B69" s="36"/>
    </row>
    <row r="70" spans="2:2" ht="15.75" customHeight="1" x14ac:dyDescent="0.25">
      <c r="B70" s="36"/>
    </row>
    <row r="71" spans="2:2" ht="15.75" customHeight="1" x14ac:dyDescent="0.25">
      <c r="B71" s="36"/>
    </row>
    <row r="72" spans="2:2" ht="15.75" customHeight="1" x14ac:dyDescent="0.25">
      <c r="B72" s="36"/>
    </row>
    <row r="73" spans="2:2" ht="15.75" customHeight="1" x14ac:dyDescent="0.25">
      <c r="B73" s="36"/>
    </row>
    <row r="74" spans="2:2" ht="15.75" customHeight="1" x14ac:dyDescent="0.25">
      <c r="B74" s="36"/>
    </row>
    <row r="75" spans="2:2" ht="15.75" customHeight="1" x14ac:dyDescent="0.25">
      <c r="B75" s="36"/>
    </row>
    <row r="76" spans="2:2" ht="15.75" customHeight="1" x14ac:dyDescent="0.25">
      <c r="B76" s="36"/>
    </row>
    <row r="77" spans="2:2" ht="15.75" customHeight="1" x14ac:dyDescent="0.25">
      <c r="B77" s="36"/>
    </row>
    <row r="78" spans="2:2" ht="15.75" customHeight="1" x14ac:dyDescent="0.25">
      <c r="B78" s="36"/>
    </row>
    <row r="79" spans="2:2" ht="15.75" customHeight="1" x14ac:dyDescent="0.25">
      <c r="B79" s="36"/>
    </row>
    <row r="80" spans="2:2" ht="15.75" customHeight="1" x14ac:dyDescent="0.25">
      <c r="B80" s="36"/>
    </row>
    <row r="81" spans="2:2" ht="15.75" customHeight="1" x14ac:dyDescent="0.25">
      <c r="B81" s="36"/>
    </row>
    <row r="82" spans="2:2" ht="15.75" customHeight="1" x14ac:dyDescent="0.25">
      <c r="B82" s="36"/>
    </row>
    <row r="83" spans="2:2" ht="15.75" customHeight="1" x14ac:dyDescent="0.25">
      <c r="B83" s="36"/>
    </row>
    <row r="84" spans="2:2" ht="15.75" customHeight="1" x14ac:dyDescent="0.25">
      <c r="B84" s="36"/>
    </row>
    <row r="85" spans="2:2" ht="15.75" customHeight="1" x14ac:dyDescent="0.25">
      <c r="B85" s="36"/>
    </row>
    <row r="86" spans="2:2" ht="15.75" customHeight="1" x14ac:dyDescent="0.25">
      <c r="B86" s="36"/>
    </row>
    <row r="87" spans="2:2" ht="15.75" customHeight="1" x14ac:dyDescent="0.25">
      <c r="B87" s="36"/>
    </row>
    <row r="88" spans="2:2" ht="15.75" customHeight="1" x14ac:dyDescent="0.25">
      <c r="B88" s="36"/>
    </row>
    <row r="89" spans="2:2" ht="15.75" customHeight="1" x14ac:dyDescent="0.25">
      <c r="B89" s="36"/>
    </row>
    <row r="90" spans="2:2" ht="15.75" customHeight="1" x14ac:dyDescent="0.25">
      <c r="B90" s="36"/>
    </row>
    <row r="91" spans="2:2" ht="15.75" customHeight="1" x14ac:dyDescent="0.25">
      <c r="B91" s="36"/>
    </row>
    <row r="92" spans="2:2" ht="15.75" customHeight="1" x14ac:dyDescent="0.25">
      <c r="B92" s="36"/>
    </row>
    <row r="93" spans="2:2" ht="15.75" customHeight="1" x14ac:dyDescent="0.25">
      <c r="B93" s="36"/>
    </row>
    <row r="94" spans="2:2" ht="15.75" customHeight="1" x14ac:dyDescent="0.25">
      <c r="B94" s="36"/>
    </row>
    <row r="95" spans="2:2" ht="15.75" customHeight="1" x14ac:dyDescent="0.25">
      <c r="B95" s="36"/>
    </row>
    <row r="96" spans="2:2" ht="15.75" customHeight="1" x14ac:dyDescent="0.25">
      <c r="B96" s="36"/>
    </row>
    <row r="97" spans="2:2" ht="15.75" customHeight="1" x14ac:dyDescent="0.25">
      <c r="B97" s="36"/>
    </row>
    <row r="98" spans="2:2" ht="15.75" customHeight="1" x14ac:dyDescent="0.25">
      <c r="B98" s="36"/>
    </row>
    <row r="99" spans="2:2" ht="15.75" customHeight="1" x14ac:dyDescent="0.25">
      <c r="B99" s="36"/>
    </row>
    <row r="100" spans="2:2" ht="15.75" customHeight="1" x14ac:dyDescent="0.25">
      <c r="B100" s="36"/>
    </row>
    <row r="101" spans="2:2" ht="15.75" customHeight="1" x14ac:dyDescent="0.25">
      <c r="B101" s="36"/>
    </row>
    <row r="102" spans="2:2" ht="15.75" customHeight="1" x14ac:dyDescent="0.25">
      <c r="B102" s="36"/>
    </row>
    <row r="103" spans="2:2" ht="15.75" customHeight="1" x14ac:dyDescent="0.25">
      <c r="B103" s="36"/>
    </row>
    <row r="104" spans="2:2" ht="15.75" customHeight="1" x14ac:dyDescent="0.25">
      <c r="B104" s="36"/>
    </row>
    <row r="105" spans="2:2" ht="15.75" customHeight="1" x14ac:dyDescent="0.25">
      <c r="B105" s="36"/>
    </row>
    <row r="106" spans="2:2" ht="15.75" customHeight="1" x14ac:dyDescent="0.25">
      <c r="B106" s="36"/>
    </row>
    <row r="107" spans="2:2" ht="15.75" customHeight="1" x14ac:dyDescent="0.25">
      <c r="B107" s="36"/>
    </row>
    <row r="108" spans="2:2" ht="15.75" customHeight="1" x14ac:dyDescent="0.25">
      <c r="B108" s="36"/>
    </row>
    <row r="109" spans="2:2" ht="15.75" customHeight="1" x14ac:dyDescent="0.25">
      <c r="B109" s="36"/>
    </row>
    <row r="110" spans="2:2" ht="15.75" customHeight="1" x14ac:dyDescent="0.25">
      <c r="B110" s="36"/>
    </row>
    <row r="111" spans="2:2" ht="15.75" customHeight="1" x14ac:dyDescent="0.25">
      <c r="B111" s="36"/>
    </row>
    <row r="112" spans="2:2" ht="15.75" customHeight="1" x14ac:dyDescent="0.25">
      <c r="B112" s="36"/>
    </row>
    <row r="113" spans="2:2" ht="15.75" customHeight="1" x14ac:dyDescent="0.25">
      <c r="B113" s="36"/>
    </row>
    <row r="114" spans="2:2" ht="15.75" customHeight="1" x14ac:dyDescent="0.25">
      <c r="B114" s="36"/>
    </row>
    <row r="115" spans="2:2" ht="15.75" customHeight="1" x14ac:dyDescent="0.25">
      <c r="B115" s="36"/>
    </row>
    <row r="116" spans="2:2" ht="15.75" customHeight="1" x14ac:dyDescent="0.25">
      <c r="B116" s="36"/>
    </row>
    <row r="117" spans="2:2" ht="15.75" customHeight="1" x14ac:dyDescent="0.25">
      <c r="B117" s="36"/>
    </row>
    <row r="118" spans="2:2" ht="15.75" customHeight="1" x14ac:dyDescent="0.25">
      <c r="B118" s="36"/>
    </row>
    <row r="119" spans="2:2" ht="15.75" customHeight="1" x14ac:dyDescent="0.25">
      <c r="B119" s="36"/>
    </row>
    <row r="120" spans="2:2" ht="15.75" customHeight="1" x14ac:dyDescent="0.25">
      <c r="B120" s="36"/>
    </row>
    <row r="121" spans="2:2" ht="15.75" customHeight="1" x14ac:dyDescent="0.25">
      <c r="B121" s="36"/>
    </row>
    <row r="122" spans="2:2" ht="15.75" customHeight="1" x14ac:dyDescent="0.25">
      <c r="B122" s="36"/>
    </row>
    <row r="123" spans="2:2" ht="15.75" customHeight="1" x14ac:dyDescent="0.25">
      <c r="B123" s="36"/>
    </row>
    <row r="124" spans="2:2" ht="15.75" customHeight="1" x14ac:dyDescent="0.25">
      <c r="B124" s="36"/>
    </row>
    <row r="125" spans="2:2" ht="15.75" customHeight="1" x14ac:dyDescent="0.25">
      <c r="B125" s="36"/>
    </row>
    <row r="126" spans="2:2" ht="15.75" customHeight="1" x14ac:dyDescent="0.25">
      <c r="B126" s="36"/>
    </row>
    <row r="127" spans="2:2" ht="15.75" customHeight="1" x14ac:dyDescent="0.25">
      <c r="B127" s="36"/>
    </row>
    <row r="128" spans="2:2" ht="15.75" customHeight="1" x14ac:dyDescent="0.25">
      <c r="B128" s="36"/>
    </row>
    <row r="129" spans="2:2" ht="15.75" customHeight="1" x14ac:dyDescent="0.25">
      <c r="B129" s="36"/>
    </row>
    <row r="130" spans="2:2" ht="15.75" customHeight="1" x14ac:dyDescent="0.25">
      <c r="B130" s="36"/>
    </row>
    <row r="131" spans="2:2" ht="15.75" customHeight="1" x14ac:dyDescent="0.25">
      <c r="B131" s="36"/>
    </row>
    <row r="132" spans="2:2" ht="15.75" customHeight="1" x14ac:dyDescent="0.25">
      <c r="B132" s="36"/>
    </row>
    <row r="133" spans="2:2" ht="15.75" customHeight="1" x14ac:dyDescent="0.25">
      <c r="B133" s="36"/>
    </row>
    <row r="134" spans="2:2" ht="15.75" customHeight="1" x14ac:dyDescent="0.25">
      <c r="B134" s="36"/>
    </row>
    <row r="135" spans="2:2" ht="15.75" customHeight="1" x14ac:dyDescent="0.25">
      <c r="B135" s="36"/>
    </row>
    <row r="136" spans="2:2" ht="15.75" customHeight="1" x14ac:dyDescent="0.25">
      <c r="B136" s="36"/>
    </row>
    <row r="137" spans="2:2" ht="15.75" customHeight="1" x14ac:dyDescent="0.25">
      <c r="B137" s="36"/>
    </row>
    <row r="138" spans="2:2" ht="15.75" customHeight="1" x14ac:dyDescent="0.25">
      <c r="B138" s="36"/>
    </row>
    <row r="139" spans="2:2" ht="15.75" customHeight="1" x14ac:dyDescent="0.25">
      <c r="B139" s="36"/>
    </row>
    <row r="140" spans="2:2" ht="15.75" customHeight="1" x14ac:dyDescent="0.25">
      <c r="B140" s="36"/>
    </row>
    <row r="141" spans="2:2" ht="15.75" customHeight="1" x14ac:dyDescent="0.25">
      <c r="B141" s="36"/>
    </row>
    <row r="142" spans="2:2" ht="15.75" customHeight="1" x14ac:dyDescent="0.25">
      <c r="B142" s="36"/>
    </row>
    <row r="143" spans="2:2" ht="15.75" customHeight="1" x14ac:dyDescent="0.25">
      <c r="B143" s="36"/>
    </row>
    <row r="144" spans="2:2" ht="15.75" customHeight="1" x14ac:dyDescent="0.25">
      <c r="B144" s="36"/>
    </row>
    <row r="145" spans="2:2" ht="15.75" customHeight="1" x14ac:dyDescent="0.25">
      <c r="B145" s="36"/>
    </row>
    <row r="146" spans="2:2" ht="15.75" customHeight="1" x14ac:dyDescent="0.25">
      <c r="B146" s="36"/>
    </row>
    <row r="147" spans="2:2" ht="15.75" customHeight="1" x14ac:dyDescent="0.25">
      <c r="B147" s="36"/>
    </row>
    <row r="148" spans="2:2" ht="15.75" customHeight="1" x14ac:dyDescent="0.25">
      <c r="B148" s="36"/>
    </row>
    <row r="149" spans="2:2" ht="15.75" customHeight="1" x14ac:dyDescent="0.25">
      <c r="B149" s="36"/>
    </row>
    <row r="150" spans="2:2" ht="15.75" customHeight="1" x14ac:dyDescent="0.25">
      <c r="B150" s="36"/>
    </row>
    <row r="151" spans="2:2" ht="15.75" customHeight="1" x14ac:dyDescent="0.25">
      <c r="B151" s="36"/>
    </row>
    <row r="152" spans="2:2" ht="15.75" customHeight="1" x14ac:dyDescent="0.25">
      <c r="B152" s="36"/>
    </row>
    <row r="153" spans="2:2" ht="15.75" customHeight="1" x14ac:dyDescent="0.25">
      <c r="B153" s="36"/>
    </row>
    <row r="154" spans="2:2" ht="15.75" customHeight="1" x14ac:dyDescent="0.25">
      <c r="B154" s="36"/>
    </row>
    <row r="155" spans="2:2" ht="15.75" customHeight="1" x14ac:dyDescent="0.25">
      <c r="B155" s="36"/>
    </row>
    <row r="156" spans="2:2" ht="15.75" customHeight="1" x14ac:dyDescent="0.25">
      <c r="B156" s="36"/>
    </row>
    <row r="157" spans="2:2" ht="15.75" customHeight="1" x14ac:dyDescent="0.25">
      <c r="B157" s="36"/>
    </row>
    <row r="158" spans="2:2" ht="15.75" customHeight="1" x14ac:dyDescent="0.25">
      <c r="B158" s="36"/>
    </row>
    <row r="159" spans="2:2" ht="15.75" customHeight="1" x14ac:dyDescent="0.25">
      <c r="B159" s="36"/>
    </row>
    <row r="160" spans="2:2" ht="15.75" customHeight="1" x14ac:dyDescent="0.25">
      <c r="B160" s="36"/>
    </row>
    <row r="161" spans="2:2" ht="15.75" customHeight="1" x14ac:dyDescent="0.25">
      <c r="B161" s="36"/>
    </row>
    <row r="162" spans="2:2" ht="15.75" customHeight="1" x14ac:dyDescent="0.25">
      <c r="B162" s="36"/>
    </row>
    <row r="163" spans="2:2" ht="15.75" customHeight="1" x14ac:dyDescent="0.25">
      <c r="B163" s="36"/>
    </row>
    <row r="164" spans="2:2" ht="15.75" customHeight="1" x14ac:dyDescent="0.25">
      <c r="B164" s="36"/>
    </row>
    <row r="165" spans="2:2" ht="15.75" customHeight="1" x14ac:dyDescent="0.25">
      <c r="B165" s="36"/>
    </row>
    <row r="166" spans="2:2" ht="15.75" customHeight="1" x14ac:dyDescent="0.25">
      <c r="B166" s="36"/>
    </row>
    <row r="167" spans="2:2" ht="15.75" customHeight="1" x14ac:dyDescent="0.25">
      <c r="B167" s="36"/>
    </row>
    <row r="168" spans="2:2" ht="15.75" customHeight="1" x14ac:dyDescent="0.25">
      <c r="B168" s="36"/>
    </row>
    <row r="169" spans="2:2" ht="15.75" customHeight="1" x14ac:dyDescent="0.25">
      <c r="B169" s="36"/>
    </row>
    <row r="170" spans="2:2" ht="15.75" customHeight="1" x14ac:dyDescent="0.25">
      <c r="B170" s="36"/>
    </row>
    <row r="171" spans="2:2" ht="15.75" customHeight="1" x14ac:dyDescent="0.25">
      <c r="B171" s="36"/>
    </row>
    <row r="172" spans="2:2" ht="15.75" customHeight="1" x14ac:dyDescent="0.25">
      <c r="B172" s="36"/>
    </row>
    <row r="173" spans="2:2" ht="15.75" customHeight="1" x14ac:dyDescent="0.25">
      <c r="B173" s="36"/>
    </row>
    <row r="174" spans="2:2" ht="15.75" customHeight="1" x14ac:dyDescent="0.25">
      <c r="B174" s="36"/>
    </row>
    <row r="175" spans="2:2" ht="15.75" customHeight="1" x14ac:dyDescent="0.25">
      <c r="B175" s="36"/>
    </row>
    <row r="176" spans="2:2" ht="15.75" customHeight="1" x14ac:dyDescent="0.25">
      <c r="B176" s="36"/>
    </row>
    <row r="177" spans="2:2" ht="15.75" customHeight="1" x14ac:dyDescent="0.25">
      <c r="B177" s="36"/>
    </row>
    <row r="178" spans="2:2" ht="15.75" customHeight="1" x14ac:dyDescent="0.25">
      <c r="B178" s="36"/>
    </row>
    <row r="179" spans="2:2" ht="15.75" customHeight="1" x14ac:dyDescent="0.25">
      <c r="B179" s="36"/>
    </row>
    <row r="180" spans="2:2" ht="15.75" customHeight="1" x14ac:dyDescent="0.25">
      <c r="B180" s="36"/>
    </row>
    <row r="181" spans="2:2" ht="15.75" customHeight="1" x14ac:dyDescent="0.25">
      <c r="B181" s="36"/>
    </row>
    <row r="182" spans="2:2" ht="15.75" customHeight="1" x14ac:dyDescent="0.25">
      <c r="B182" s="36"/>
    </row>
    <row r="183" spans="2:2" ht="15.75" customHeight="1" x14ac:dyDescent="0.25">
      <c r="B183" s="36"/>
    </row>
    <row r="184" spans="2:2" ht="15.75" customHeight="1" x14ac:dyDescent="0.25">
      <c r="B184" s="36"/>
    </row>
    <row r="185" spans="2:2" ht="15.75" customHeight="1" x14ac:dyDescent="0.25">
      <c r="B185" s="36"/>
    </row>
    <row r="186" spans="2:2" ht="15.75" customHeight="1" x14ac:dyDescent="0.25">
      <c r="B186" s="36"/>
    </row>
    <row r="187" spans="2:2" ht="15.75" customHeight="1" x14ac:dyDescent="0.25">
      <c r="B187" s="36"/>
    </row>
    <row r="188" spans="2:2" ht="15.75" customHeight="1" x14ac:dyDescent="0.25">
      <c r="B188" s="36"/>
    </row>
    <row r="189" spans="2:2" ht="15.75" customHeight="1" x14ac:dyDescent="0.25">
      <c r="B189" s="36"/>
    </row>
    <row r="190" spans="2:2" ht="15.75" customHeight="1" x14ac:dyDescent="0.25">
      <c r="B190" s="36"/>
    </row>
    <row r="191" spans="2:2" ht="15.75" customHeight="1" x14ac:dyDescent="0.25">
      <c r="B191" s="36"/>
    </row>
    <row r="192" spans="2:2" ht="15.75" customHeight="1" x14ac:dyDescent="0.25">
      <c r="B192" s="36"/>
    </row>
    <row r="193" spans="2:2" ht="15.75" customHeight="1" x14ac:dyDescent="0.25">
      <c r="B193" s="36"/>
    </row>
    <row r="194" spans="2:2" ht="15.75" customHeight="1" x14ac:dyDescent="0.25">
      <c r="B194" s="36"/>
    </row>
    <row r="195" spans="2:2" ht="15.75" customHeight="1" x14ac:dyDescent="0.25">
      <c r="B195" s="36"/>
    </row>
    <row r="196" spans="2:2" ht="15.75" customHeight="1" x14ac:dyDescent="0.25">
      <c r="B196" s="36"/>
    </row>
    <row r="197" spans="2:2" ht="15.75" customHeight="1" x14ac:dyDescent="0.25">
      <c r="B197" s="36"/>
    </row>
    <row r="198" spans="2:2" ht="15.75" customHeight="1" x14ac:dyDescent="0.25">
      <c r="B198" s="36"/>
    </row>
    <row r="199" spans="2:2" ht="15.75" customHeight="1" x14ac:dyDescent="0.25">
      <c r="B199" s="36"/>
    </row>
    <row r="200" spans="2:2" ht="15.75" customHeight="1" x14ac:dyDescent="0.25">
      <c r="B200" s="36"/>
    </row>
    <row r="201" spans="2:2" ht="15.75" customHeight="1" x14ac:dyDescent="0.25">
      <c r="B201" s="36"/>
    </row>
    <row r="202" spans="2:2" ht="15.75" customHeight="1" x14ac:dyDescent="0.25">
      <c r="B202" s="36"/>
    </row>
    <row r="203" spans="2:2" ht="15.75" customHeight="1" x14ac:dyDescent="0.25">
      <c r="B203" s="36"/>
    </row>
    <row r="204" spans="2:2" ht="15.75" customHeight="1" x14ac:dyDescent="0.25">
      <c r="B204" s="36"/>
    </row>
    <row r="205" spans="2:2" ht="15.75" customHeight="1" x14ac:dyDescent="0.25">
      <c r="B205" s="36"/>
    </row>
    <row r="206" spans="2:2" ht="15.75" customHeight="1" x14ac:dyDescent="0.25">
      <c r="B206" s="36"/>
    </row>
    <row r="207" spans="2:2" ht="15.75" customHeight="1" x14ac:dyDescent="0.25">
      <c r="B207" s="36"/>
    </row>
    <row r="208" spans="2:2" ht="15.75" customHeight="1" x14ac:dyDescent="0.25">
      <c r="B208" s="36"/>
    </row>
    <row r="209" spans="2:2" ht="15.75" customHeight="1" x14ac:dyDescent="0.25">
      <c r="B209" s="36"/>
    </row>
    <row r="210" spans="2:2" ht="15.75" customHeight="1" x14ac:dyDescent="0.25">
      <c r="B210" s="36"/>
    </row>
    <row r="211" spans="2:2" ht="15.75" customHeight="1" x14ac:dyDescent="0.25">
      <c r="B211" s="36"/>
    </row>
    <row r="212" spans="2:2" ht="15.75" customHeight="1" x14ac:dyDescent="0.25">
      <c r="B212" s="36"/>
    </row>
    <row r="213" spans="2:2" ht="15.75" customHeight="1" x14ac:dyDescent="0.25">
      <c r="B213" s="36"/>
    </row>
    <row r="214" spans="2:2" ht="15.75" customHeight="1" x14ac:dyDescent="0.25">
      <c r="B214" s="36"/>
    </row>
    <row r="215" spans="2:2" ht="15.75" customHeight="1" x14ac:dyDescent="0.25">
      <c r="B215" s="36"/>
    </row>
    <row r="216" spans="2:2" ht="15.75" customHeight="1" x14ac:dyDescent="0.25">
      <c r="B216" s="36"/>
    </row>
    <row r="217" spans="2:2" ht="15.75" customHeight="1" x14ac:dyDescent="0.25">
      <c r="B217" s="36"/>
    </row>
    <row r="218" spans="2:2" ht="15.75" customHeight="1" x14ac:dyDescent="0.25">
      <c r="B218" s="36"/>
    </row>
    <row r="219" spans="2:2" ht="15.75" customHeight="1" x14ac:dyDescent="0.25">
      <c r="B219" s="36"/>
    </row>
    <row r="220" spans="2:2" ht="15.75" customHeight="1" x14ac:dyDescent="0.25">
      <c r="B220" s="36"/>
    </row>
    <row r="221" spans="2:2" ht="15.75" customHeight="1" x14ac:dyDescent="0.25">
      <c r="B221" s="36"/>
    </row>
    <row r="222" spans="2:2" ht="15.75" customHeight="1" x14ac:dyDescent="0.25">
      <c r="B222" s="36"/>
    </row>
    <row r="223" spans="2:2" ht="15.75" customHeight="1" x14ac:dyDescent="0.25">
      <c r="B223" s="36"/>
    </row>
    <row r="224" spans="2:2" ht="15.75" customHeight="1" x14ac:dyDescent="0.25">
      <c r="B224" s="36"/>
    </row>
    <row r="225" spans="2:2" ht="15.75" customHeight="1" x14ac:dyDescent="0.25">
      <c r="B225" s="36"/>
    </row>
    <row r="226" spans="2:2" ht="15.75" customHeight="1" x14ac:dyDescent="0.25">
      <c r="B226" s="36"/>
    </row>
    <row r="227" spans="2:2" ht="15.75" customHeight="1" x14ac:dyDescent="0.25">
      <c r="B227" s="36"/>
    </row>
    <row r="228" spans="2:2" ht="15.75" customHeight="1" x14ac:dyDescent="0.25">
      <c r="B228" s="36"/>
    </row>
    <row r="229" spans="2:2" ht="15.75" customHeight="1" x14ac:dyDescent="0.25">
      <c r="B229" s="36"/>
    </row>
    <row r="230" spans="2:2" ht="15.75" customHeight="1" x14ac:dyDescent="0.25">
      <c r="B230" s="36"/>
    </row>
    <row r="231" spans="2:2" ht="15.75" customHeight="1" x14ac:dyDescent="0.25">
      <c r="B231" s="36"/>
    </row>
    <row r="232" spans="2:2" ht="15.75" customHeight="1" x14ac:dyDescent="0.25">
      <c r="B232" s="36"/>
    </row>
    <row r="233" spans="2:2" ht="15.75" customHeight="1" x14ac:dyDescent="0.25">
      <c r="B233" s="36"/>
    </row>
    <row r="234" spans="2:2" ht="15.75" customHeight="1" x14ac:dyDescent="0.25">
      <c r="B234" s="36"/>
    </row>
    <row r="235" spans="2:2" ht="15.75" customHeight="1" x14ac:dyDescent="0.25">
      <c r="B235" s="36"/>
    </row>
    <row r="236" spans="2:2" ht="15.75" customHeight="1" x14ac:dyDescent="0.25">
      <c r="B236" s="36"/>
    </row>
    <row r="237" spans="2:2" ht="15.75" customHeight="1" x14ac:dyDescent="0.25">
      <c r="B237" s="36"/>
    </row>
    <row r="238" spans="2:2" ht="15.75" customHeight="1" x14ac:dyDescent="0.25">
      <c r="B238" s="36"/>
    </row>
    <row r="239" spans="2:2" ht="15.75" customHeight="1" x14ac:dyDescent="0.25">
      <c r="B239" s="36"/>
    </row>
    <row r="240" spans="2:2" ht="15.75" customHeight="1" x14ac:dyDescent="0.25">
      <c r="B240" s="36"/>
    </row>
    <row r="241" spans="2:2" ht="15.75" customHeight="1" x14ac:dyDescent="0.25">
      <c r="B241" s="36"/>
    </row>
    <row r="242" spans="2:2" ht="15.75" customHeight="1" x14ac:dyDescent="0.25">
      <c r="B242" s="36"/>
    </row>
    <row r="243" spans="2:2" ht="15.75" customHeight="1" x14ac:dyDescent="0.25">
      <c r="B243" s="36"/>
    </row>
    <row r="244" spans="2:2" ht="15.75" customHeight="1" x14ac:dyDescent="0.25">
      <c r="B244" s="36"/>
    </row>
    <row r="245" spans="2:2" ht="15.75" customHeight="1" x14ac:dyDescent="0.25">
      <c r="B245" s="36"/>
    </row>
    <row r="246" spans="2:2" ht="15.75" customHeight="1" x14ac:dyDescent="0.25">
      <c r="B246" s="36"/>
    </row>
    <row r="247" spans="2:2" ht="15.75" customHeight="1" x14ac:dyDescent="0.25">
      <c r="B247" s="36"/>
    </row>
    <row r="248" spans="2:2" ht="15.75" customHeight="1" x14ac:dyDescent="0.25">
      <c r="B248" s="36"/>
    </row>
    <row r="249" spans="2:2" ht="15.75" customHeight="1" x14ac:dyDescent="0.25">
      <c r="B249" s="36"/>
    </row>
    <row r="250" spans="2:2" ht="15.75" customHeight="1" x14ac:dyDescent="0.25">
      <c r="B250" s="36"/>
    </row>
    <row r="251" spans="2:2" ht="15.75" customHeight="1" x14ac:dyDescent="0.25">
      <c r="B251" s="36"/>
    </row>
    <row r="252" spans="2:2" ht="15.75" customHeight="1" x14ac:dyDescent="0.25">
      <c r="B252" s="36"/>
    </row>
    <row r="253" spans="2:2" ht="15.75" customHeight="1" x14ac:dyDescent="0.25">
      <c r="B253" s="36"/>
    </row>
    <row r="254" spans="2:2" ht="15.75" customHeight="1" x14ac:dyDescent="0.25">
      <c r="B254" s="36"/>
    </row>
    <row r="255" spans="2:2" ht="15.75" customHeight="1" x14ac:dyDescent="0.25"/>
    <row r="256" spans="2:2"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4">
    <mergeCell ref="C53:P53"/>
    <mergeCell ref="C54:P54"/>
    <mergeCell ref="C44:P44"/>
    <mergeCell ref="C45:P45"/>
    <mergeCell ref="C46:P46"/>
    <mergeCell ref="C47:P47"/>
    <mergeCell ref="C48:P48"/>
    <mergeCell ref="C49:P49"/>
    <mergeCell ref="C50:P50"/>
    <mergeCell ref="C42:P42"/>
    <mergeCell ref="C43:P43"/>
    <mergeCell ref="C51:L51"/>
    <mergeCell ref="M51:P51"/>
    <mergeCell ref="C52:P52"/>
    <mergeCell ref="C37:P37"/>
    <mergeCell ref="C38:P38"/>
    <mergeCell ref="C39:P39"/>
    <mergeCell ref="C40:P40"/>
    <mergeCell ref="C41:P41"/>
    <mergeCell ref="C32:P32"/>
    <mergeCell ref="C33:P33"/>
    <mergeCell ref="C34:P34"/>
    <mergeCell ref="C35:P35"/>
    <mergeCell ref="C36:P36"/>
    <mergeCell ref="C26:H26"/>
    <mergeCell ref="I26:P26"/>
    <mergeCell ref="C27:P28"/>
    <mergeCell ref="C29:P30"/>
    <mergeCell ref="C31:P31"/>
    <mergeCell ref="C22:P22"/>
    <mergeCell ref="C23:P23"/>
    <mergeCell ref="C24:H24"/>
    <mergeCell ref="I24:P24"/>
    <mergeCell ref="C25:P25"/>
    <mergeCell ref="C17:P17"/>
    <mergeCell ref="C18:P18"/>
    <mergeCell ref="C19:P19"/>
    <mergeCell ref="C20:P20"/>
    <mergeCell ref="C21:P21"/>
    <mergeCell ref="C12:P12"/>
    <mergeCell ref="C13:P13"/>
    <mergeCell ref="C14:P14"/>
    <mergeCell ref="C15:P15"/>
    <mergeCell ref="C16:P16"/>
    <mergeCell ref="C7:P7"/>
    <mergeCell ref="C8:P8"/>
    <mergeCell ref="C9:P9"/>
    <mergeCell ref="C10:P10"/>
    <mergeCell ref="C11:P11"/>
    <mergeCell ref="B1:P1"/>
    <mergeCell ref="B2:P2"/>
    <mergeCell ref="C4:P4"/>
    <mergeCell ref="C5:P5"/>
    <mergeCell ref="C6:P6"/>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49780-11E3-45DB-8DBA-5234BC4FFE09}">
  <sheetPr codeName="Hoja3">
    <pageSetUpPr fitToPage="1"/>
  </sheetPr>
  <dimension ref="A1:BO195"/>
  <sheetViews>
    <sheetView showGridLines="0" tabSelected="1" topLeftCell="Y1" zoomScaleNormal="100" workbookViewId="0">
      <selection activeCell="D1" sqref="D1:BH3"/>
    </sheetView>
  </sheetViews>
  <sheetFormatPr baseColWidth="10" defaultColWidth="14.42578125" defaultRowHeight="15" customHeight="1" outlineLevelCol="1" x14ac:dyDescent="0.25"/>
  <cols>
    <col min="1" max="1" width="4.42578125" customWidth="1"/>
    <col min="2" max="2" width="18.5703125" hidden="1" customWidth="1"/>
    <col min="3" max="3" width="20.7109375" hidden="1" customWidth="1"/>
    <col min="4" max="4" width="16.140625" hidden="1" customWidth="1"/>
    <col min="5" max="5" width="11.7109375" customWidth="1"/>
    <col min="6" max="7" width="15.28515625" customWidth="1"/>
    <col min="8" max="8" width="12.85546875" customWidth="1"/>
    <col min="9" max="9" width="16.42578125" hidden="1" customWidth="1"/>
    <col min="10" max="10" width="14.85546875" customWidth="1"/>
    <col min="11" max="11" width="14.140625" customWidth="1"/>
    <col min="12" max="12" width="14.7109375" customWidth="1"/>
    <col min="13" max="13" width="18.140625" customWidth="1"/>
    <col min="14" max="14" width="16.140625" customWidth="1"/>
    <col min="15" max="15" width="14.7109375" customWidth="1"/>
    <col min="16" max="17" width="23.7109375" customWidth="1"/>
    <col min="18" max="18" width="20.85546875" customWidth="1"/>
    <col min="19" max="19" width="28.7109375" customWidth="1"/>
    <col min="20" max="20" width="16.140625" customWidth="1"/>
    <col min="21" max="21" width="23.42578125" customWidth="1"/>
    <col min="22" max="22" width="33.42578125" customWidth="1"/>
    <col min="23" max="23" width="22.5703125" customWidth="1"/>
    <col min="24" max="25" width="17" customWidth="1"/>
    <col min="26" max="26" width="18.85546875" customWidth="1"/>
    <col min="27" max="27" width="20.42578125" customWidth="1"/>
    <col min="28" max="28" width="15.28515625" customWidth="1"/>
    <col min="29" max="29" width="34.85546875" customWidth="1"/>
    <col min="30" max="30" width="43.28515625" customWidth="1"/>
    <col min="31" max="31" width="12.28515625" customWidth="1" outlineLevel="1"/>
    <col min="32" max="32" width="14.140625" customWidth="1" outlineLevel="1"/>
    <col min="33" max="33" width="13.7109375" customWidth="1" outlineLevel="1"/>
    <col min="34" max="34" width="11.42578125" customWidth="1"/>
    <col min="35" max="36" width="17.7109375" customWidth="1"/>
    <col min="37" max="37" width="16.28515625" customWidth="1"/>
    <col min="38" max="38" width="15.28515625" customWidth="1"/>
    <col min="39" max="39" width="23.140625" customWidth="1"/>
    <col min="40" max="40" width="20.140625" customWidth="1"/>
    <col min="41" max="41" width="26.85546875" hidden="1" customWidth="1"/>
    <col min="42" max="43" width="20.140625" customWidth="1"/>
    <col min="44" max="44" width="25.28515625" customWidth="1"/>
    <col min="45" max="45" width="9" bestFit="1" customWidth="1" outlineLevel="1"/>
    <col min="46" max="46" width="6.5703125" customWidth="1" outlineLevel="1"/>
    <col min="47" max="47" width="9.140625" bestFit="1" customWidth="1" outlineLevel="1"/>
    <col min="48" max="48" width="9.28515625" bestFit="1" customWidth="1"/>
    <col min="49" max="49" width="8.85546875" bestFit="1" customWidth="1" outlineLevel="1"/>
    <col min="50" max="50" width="9.5703125" bestFit="1" customWidth="1" outlineLevel="1"/>
    <col min="51" max="51" width="8.7109375" bestFit="1" customWidth="1" outlineLevel="1"/>
    <col min="52" max="52" width="9.28515625" bestFit="1" customWidth="1"/>
    <col min="53" max="53" width="8" bestFit="1" customWidth="1" outlineLevel="1"/>
    <col min="54" max="54" width="9" bestFit="1" customWidth="1" outlineLevel="1"/>
    <col min="55" max="55" width="9.5703125" bestFit="1" customWidth="1" outlineLevel="1"/>
    <col min="56" max="56" width="10.140625" bestFit="1" customWidth="1"/>
    <col min="57" max="57" width="9.28515625" bestFit="1" customWidth="1" outlineLevel="1"/>
    <col min="58" max="58" width="9" bestFit="1" customWidth="1" outlineLevel="1"/>
    <col min="59" max="59" width="8.28515625" bestFit="1" customWidth="1" outlineLevel="1"/>
    <col min="60" max="60" width="11.28515625" customWidth="1"/>
    <col min="61" max="61" width="18" customWidth="1" outlineLevel="1"/>
    <col min="62" max="62" width="12" customWidth="1" outlineLevel="1"/>
    <col min="63" max="63" width="12.42578125" hidden="1" customWidth="1"/>
    <col min="64" max="67" width="11.42578125" customWidth="1"/>
  </cols>
  <sheetData>
    <row r="1" spans="1:67" ht="16.5" customHeight="1" x14ac:dyDescent="0.25">
      <c r="A1" s="47"/>
      <c r="B1" s="48"/>
      <c r="C1" s="49"/>
      <c r="D1" s="242" t="s">
        <v>1432</v>
      </c>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50" t="s">
        <v>776</v>
      </c>
      <c r="BJ1" s="51" t="s">
        <v>777</v>
      </c>
      <c r="BK1" s="52"/>
      <c r="BL1" s="52"/>
      <c r="BM1" s="52"/>
      <c r="BN1" s="52"/>
      <c r="BO1" s="53"/>
    </row>
    <row r="2" spans="1:67" ht="16.5" customHeight="1" x14ac:dyDescent="0.25">
      <c r="A2" s="54"/>
      <c r="B2" s="55"/>
      <c r="C2" s="56"/>
      <c r="D2" s="243"/>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4"/>
      <c r="BA2" s="244"/>
      <c r="BB2" s="244"/>
      <c r="BC2" s="244"/>
      <c r="BD2" s="244"/>
      <c r="BE2" s="244"/>
      <c r="BF2" s="244"/>
      <c r="BG2" s="244"/>
      <c r="BH2" s="244"/>
      <c r="BI2" s="50" t="s">
        <v>778</v>
      </c>
      <c r="BJ2" s="51" t="s">
        <v>779</v>
      </c>
      <c r="BK2" s="52"/>
      <c r="BL2" s="52"/>
      <c r="BM2" s="52"/>
      <c r="BN2" s="52"/>
      <c r="BO2" s="53"/>
    </row>
    <row r="3" spans="1:67" ht="16.5" customHeight="1" x14ac:dyDescent="0.25">
      <c r="A3" s="57"/>
      <c r="B3" s="58"/>
      <c r="C3" s="59"/>
      <c r="D3" s="236"/>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50" t="s">
        <v>780</v>
      </c>
      <c r="BJ3" s="60">
        <v>45443</v>
      </c>
      <c r="BK3" s="52"/>
      <c r="BL3" s="52"/>
      <c r="BM3" s="52"/>
      <c r="BN3" s="52"/>
      <c r="BO3" s="53"/>
    </row>
    <row r="4" spans="1:67" ht="22.5" customHeight="1" x14ac:dyDescent="0.25">
      <c r="A4" s="245" t="s">
        <v>781</v>
      </c>
      <c r="B4" s="230"/>
      <c r="C4" s="230"/>
      <c r="D4" s="230"/>
      <c r="E4" s="230"/>
      <c r="F4" s="230"/>
      <c r="G4" s="230"/>
      <c r="H4" s="61"/>
      <c r="I4" s="61"/>
      <c r="J4" s="61"/>
      <c r="K4" s="61"/>
      <c r="L4" s="61"/>
      <c r="M4" s="61"/>
      <c r="N4" s="61"/>
      <c r="O4" s="61"/>
      <c r="P4" s="61"/>
      <c r="Q4" s="61"/>
      <c r="R4" s="61"/>
      <c r="S4" s="61"/>
      <c r="T4" s="61"/>
      <c r="U4" s="61"/>
      <c r="V4" s="61"/>
      <c r="W4" s="61"/>
      <c r="X4" s="61"/>
      <c r="Y4" s="61"/>
      <c r="Z4" s="61"/>
      <c r="AA4" s="61"/>
      <c r="AB4" s="61"/>
      <c r="AC4" s="61"/>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3"/>
      <c r="BK4" s="52"/>
      <c r="BL4" s="52"/>
      <c r="BM4" s="52"/>
      <c r="BN4" s="52"/>
      <c r="BO4" s="52"/>
    </row>
    <row r="5" spans="1:67" ht="24.75" customHeight="1" x14ac:dyDescent="0.25">
      <c r="A5" s="246" t="s">
        <v>1862</v>
      </c>
      <c r="B5" s="224"/>
      <c r="C5" s="224"/>
      <c r="D5" s="224"/>
      <c r="E5" s="224"/>
      <c r="F5" s="224"/>
      <c r="G5" s="224"/>
      <c r="H5" s="224"/>
      <c r="I5" s="224"/>
      <c r="J5" s="224"/>
      <c r="K5" s="224"/>
      <c r="L5" s="224"/>
      <c r="M5" s="224"/>
      <c r="N5" s="224"/>
      <c r="O5" s="224"/>
      <c r="P5" s="224"/>
      <c r="Q5" s="224"/>
      <c r="R5" s="224"/>
      <c r="S5" s="224"/>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3"/>
      <c r="BK5" s="52"/>
      <c r="BL5" s="52"/>
      <c r="BM5" s="52"/>
      <c r="BN5" s="52"/>
      <c r="BO5" s="52"/>
    </row>
    <row r="6" spans="1:67" ht="20.25" customHeight="1" x14ac:dyDescent="0.25">
      <c r="A6" s="247" t="s">
        <v>782</v>
      </c>
      <c r="B6" s="248"/>
      <c r="C6" s="248"/>
      <c r="D6" s="248"/>
      <c r="E6" s="248"/>
      <c r="F6" s="248"/>
      <c r="G6" s="248"/>
      <c r="H6" s="248"/>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178"/>
      <c r="AP6" s="178"/>
      <c r="AQ6" s="178"/>
      <c r="AR6" s="178"/>
      <c r="AS6" s="249" t="s">
        <v>783</v>
      </c>
      <c r="AT6" s="250"/>
      <c r="AU6" s="250"/>
      <c r="AV6" s="250"/>
      <c r="AW6" s="250"/>
      <c r="AX6" s="250"/>
      <c r="AY6" s="250"/>
      <c r="AZ6" s="250"/>
      <c r="BA6" s="250"/>
      <c r="BB6" s="250"/>
      <c r="BC6" s="250"/>
      <c r="BD6" s="250"/>
      <c r="BE6" s="250"/>
      <c r="BF6" s="250"/>
      <c r="BG6" s="250"/>
      <c r="BH6" s="251"/>
      <c r="BI6" s="252"/>
      <c r="BJ6" s="253"/>
      <c r="BK6" s="52"/>
      <c r="BL6" s="239" t="s">
        <v>784</v>
      </c>
      <c r="BM6" s="227"/>
      <c r="BN6" s="227"/>
      <c r="BO6" s="52"/>
    </row>
    <row r="7" spans="1:67" ht="82.5" customHeight="1" x14ac:dyDescent="0.25">
      <c r="A7" s="64" t="s">
        <v>637</v>
      </c>
      <c r="B7" s="65" t="s">
        <v>1863</v>
      </c>
      <c r="C7" s="65" t="s">
        <v>785</v>
      </c>
      <c r="D7" s="65" t="s">
        <v>646</v>
      </c>
      <c r="E7" s="65" t="s">
        <v>786</v>
      </c>
      <c r="F7" s="65" t="s">
        <v>787</v>
      </c>
      <c r="G7" s="65" t="s">
        <v>655</v>
      </c>
      <c r="H7" s="65" t="s">
        <v>788</v>
      </c>
      <c r="I7" s="65" t="s">
        <v>661</v>
      </c>
      <c r="J7" s="65" t="s">
        <v>151</v>
      </c>
      <c r="K7" s="65" t="s">
        <v>152</v>
      </c>
      <c r="L7" s="65" t="s">
        <v>668</v>
      </c>
      <c r="M7" s="65" t="s">
        <v>671</v>
      </c>
      <c r="N7" s="65" t="s">
        <v>789</v>
      </c>
      <c r="O7" s="65" t="s">
        <v>790</v>
      </c>
      <c r="P7" s="65" t="s">
        <v>680</v>
      </c>
      <c r="Q7" s="65" t="s">
        <v>683</v>
      </c>
      <c r="R7" s="65" t="s">
        <v>791</v>
      </c>
      <c r="S7" s="65" t="s">
        <v>1278</v>
      </c>
      <c r="T7" s="174" t="s">
        <v>434</v>
      </c>
      <c r="U7" s="65" t="s">
        <v>694</v>
      </c>
      <c r="V7" s="65" t="s">
        <v>697</v>
      </c>
      <c r="W7" s="65" t="s">
        <v>700</v>
      </c>
      <c r="X7" s="65" t="s">
        <v>703</v>
      </c>
      <c r="Y7" s="65" t="s">
        <v>706</v>
      </c>
      <c r="Z7" s="65" t="s">
        <v>708</v>
      </c>
      <c r="AA7" s="65" t="s">
        <v>711</v>
      </c>
      <c r="AB7" s="65" t="s">
        <v>713</v>
      </c>
      <c r="AC7" s="65" t="s">
        <v>792</v>
      </c>
      <c r="AD7" s="65" t="s">
        <v>793</v>
      </c>
      <c r="AE7" s="65" t="s">
        <v>722</v>
      </c>
      <c r="AF7" s="65" t="s">
        <v>794</v>
      </c>
      <c r="AG7" s="65" t="s">
        <v>728</v>
      </c>
      <c r="AH7" s="176" t="s">
        <v>1281</v>
      </c>
      <c r="AI7" s="65" t="s">
        <v>734</v>
      </c>
      <c r="AJ7" s="65" t="s">
        <v>737</v>
      </c>
      <c r="AK7" s="65" t="s">
        <v>159</v>
      </c>
      <c r="AL7" s="65" t="s">
        <v>161</v>
      </c>
      <c r="AM7" s="65" t="s">
        <v>795</v>
      </c>
      <c r="AN7" s="65" t="s">
        <v>747</v>
      </c>
      <c r="AO7" s="65" t="s">
        <v>750</v>
      </c>
      <c r="AP7" s="65" t="s">
        <v>165</v>
      </c>
      <c r="AQ7" s="65" t="s">
        <v>164</v>
      </c>
      <c r="AR7" s="65" t="s">
        <v>757</v>
      </c>
      <c r="AS7" s="66" t="s">
        <v>796</v>
      </c>
      <c r="AT7" s="66" t="s">
        <v>797</v>
      </c>
      <c r="AU7" s="66" t="s">
        <v>798</v>
      </c>
      <c r="AV7" s="177" t="s">
        <v>799</v>
      </c>
      <c r="AW7" s="66" t="s">
        <v>800</v>
      </c>
      <c r="AX7" s="66" t="s">
        <v>801</v>
      </c>
      <c r="AY7" s="66" t="s">
        <v>802</v>
      </c>
      <c r="AZ7" s="177" t="s">
        <v>803</v>
      </c>
      <c r="BA7" s="66" t="s">
        <v>804</v>
      </c>
      <c r="BB7" s="66" t="s">
        <v>805</v>
      </c>
      <c r="BC7" s="66" t="s">
        <v>806</v>
      </c>
      <c r="BD7" s="177" t="s">
        <v>807</v>
      </c>
      <c r="BE7" s="66" t="s">
        <v>808</v>
      </c>
      <c r="BF7" s="66" t="s">
        <v>809</v>
      </c>
      <c r="BG7" s="66" t="s">
        <v>810</v>
      </c>
      <c r="BH7" s="177" t="s">
        <v>811</v>
      </c>
      <c r="BI7" s="240" t="s">
        <v>812</v>
      </c>
      <c r="BJ7" s="241"/>
      <c r="BK7" s="67" t="s">
        <v>813</v>
      </c>
      <c r="BL7" s="68" t="s">
        <v>814</v>
      </c>
      <c r="BM7" s="69" t="s">
        <v>815</v>
      </c>
      <c r="BN7" s="70" t="s">
        <v>816</v>
      </c>
      <c r="BO7" s="52"/>
    </row>
    <row r="8" spans="1:67" ht="63.75" customHeight="1" x14ac:dyDescent="0.25">
      <c r="A8" s="71">
        <v>1</v>
      </c>
      <c r="B8" s="72"/>
      <c r="C8" s="73"/>
      <c r="D8" s="73"/>
      <c r="E8" s="73" t="s">
        <v>22</v>
      </c>
      <c r="F8" s="73" t="s">
        <v>101</v>
      </c>
      <c r="G8" s="73" t="s">
        <v>55</v>
      </c>
      <c r="H8" s="73" t="s">
        <v>101</v>
      </c>
      <c r="I8" s="73"/>
      <c r="J8" s="73" t="s">
        <v>209</v>
      </c>
      <c r="K8" s="73" t="s">
        <v>929</v>
      </c>
      <c r="L8" s="73" t="s">
        <v>183</v>
      </c>
      <c r="M8" s="73" t="s">
        <v>101</v>
      </c>
      <c r="N8" s="73" t="s">
        <v>955</v>
      </c>
      <c r="O8" s="73" t="s">
        <v>956</v>
      </c>
      <c r="P8" s="73" t="s">
        <v>993</v>
      </c>
      <c r="Q8" s="73" t="s">
        <v>1029</v>
      </c>
      <c r="R8" s="73" t="s">
        <v>101</v>
      </c>
      <c r="S8" s="73" t="s">
        <v>1018</v>
      </c>
      <c r="T8" s="74" t="s">
        <v>438</v>
      </c>
      <c r="U8" s="73" t="s">
        <v>1053</v>
      </c>
      <c r="V8" s="73" t="s">
        <v>1877</v>
      </c>
      <c r="W8" s="73" t="s">
        <v>1053</v>
      </c>
      <c r="X8" s="73" t="s">
        <v>1054</v>
      </c>
      <c r="Y8" s="73" t="s">
        <v>101</v>
      </c>
      <c r="Z8" s="73" t="s">
        <v>1055</v>
      </c>
      <c r="AA8" s="73" t="s">
        <v>101</v>
      </c>
      <c r="AB8" s="73" t="s">
        <v>420</v>
      </c>
      <c r="AC8" s="73" t="s">
        <v>1245</v>
      </c>
      <c r="AD8" s="73" t="s">
        <v>101</v>
      </c>
      <c r="AE8" s="73" t="s">
        <v>425</v>
      </c>
      <c r="AF8" s="73" t="s">
        <v>418</v>
      </c>
      <c r="AG8" s="73" t="s">
        <v>427</v>
      </c>
      <c r="AH8" s="181">
        <f>+AV8+AZ8+BD8+BH8</f>
        <v>42</v>
      </c>
      <c r="AI8" s="180">
        <v>46024</v>
      </c>
      <c r="AJ8" s="180">
        <v>46203</v>
      </c>
      <c r="AK8" s="73" t="s">
        <v>251</v>
      </c>
      <c r="AL8" s="73" t="s">
        <v>394</v>
      </c>
      <c r="AM8" s="73" t="s">
        <v>1273</v>
      </c>
      <c r="AN8" s="73" t="s">
        <v>417</v>
      </c>
      <c r="AO8" s="73"/>
      <c r="AP8" s="73" t="s">
        <v>179</v>
      </c>
      <c r="AQ8" s="73" t="s">
        <v>178</v>
      </c>
      <c r="AR8" s="73" t="s">
        <v>101</v>
      </c>
      <c r="AS8" s="184"/>
      <c r="AT8" s="184"/>
      <c r="AU8" s="184"/>
      <c r="AV8" s="185">
        <f>SUM(AS8:AU8)</f>
        <v>0</v>
      </c>
      <c r="AW8" s="184"/>
      <c r="AX8" s="184"/>
      <c r="AY8" s="184"/>
      <c r="AZ8" s="185">
        <f t="shared" ref="AZ8:AZ15" si="0">SUM(AW8:AY8)</f>
        <v>0</v>
      </c>
      <c r="BA8" s="184">
        <v>42</v>
      </c>
      <c r="BB8" s="184"/>
      <c r="BC8" s="184"/>
      <c r="BD8" s="185">
        <f t="shared" ref="BD8:BD15" si="1">SUM(BA8:BC8)</f>
        <v>42</v>
      </c>
      <c r="BE8" s="184"/>
      <c r="BF8" s="184"/>
      <c r="BG8" s="184"/>
      <c r="BH8" s="185">
        <f t="shared" ref="BH8:BH15" si="2">SUM(BE8:BG8)</f>
        <v>0</v>
      </c>
      <c r="BI8" s="76" t="s">
        <v>101</v>
      </c>
      <c r="BJ8" s="77" t="s">
        <v>101</v>
      </c>
      <c r="BK8" s="78">
        <f t="shared" ref="BK8:BK15" si="3">+AH8-AV8-AZ8-BD8-BH8</f>
        <v>0</v>
      </c>
      <c r="BL8" s="79"/>
      <c r="BM8" s="79"/>
      <c r="BN8" s="79"/>
      <c r="BO8" s="79"/>
    </row>
    <row r="9" spans="1:67" ht="75.75" customHeight="1" x14ac:dyDescent="0.25">
      <c r="A9" s="80">
        <f>+A8+1</f>
        <v>2</v>
      </c>
      <c r="B9" s="81"/>
      <c r="C9" s="73"/>
      <c r="D9" s="73"/>
      <c r="E9" s="73" t="s">
        <v>22</v>
      </c>
      <c r="F9" s="73" t="s">
        <v>101</v>
      </c>
      <c r="G9" s="73" t="s">
        <v>55</v>
      </c>
      <c r="H9" s="73" t="s">
        <v>101</v>
      </c>
      <c r="I9" s="73"/>
      <c r="J9" s="73" t="s">
        <v>209</v>
      </c>
      <c r="K9" s="73" t="s">
        <v>929</v>
      </c>
      <c r="L9" s="73" t="s">
        <v>183</v>
      </c>
      <c r="M9" s="73" t="s">
        <v>101</v>
      </c>
      <c r="N9" s="73" t="s">
        <v>957</v>
      </c>
      <c r="O9" s="73" t="s">
        <v>958</v>
      </c>
      <c r="P9" s="73" t="s">
        <v>994</v>
      </c>
      <c r="Q9" s="73" t="s">
        <v>1029</v>
      </c>
      <c r="R9" s="73" t="s">
        <v>101</v>
      </c>
      <c r="S9" s="73" t="s">
        <v>1018</v>
      </c>
      <c r="T9" s="74" t="s">
        <v>438</v>
      </c>
      <c r="U9" s="73" t="s">
        <v>1053</v>
      </c>
      <c r="V9" s="73" t="s">
        <v>1878</v>
      </c>
      <c r="W9" s="73" t="s">
        <v>1053</v>
      </c>
      <c r="X9" s="73" t="s">
        <v>1054</v>
      </c>
      <c r="Y9" s="73" t="s">
        <v>101</v>
      </c>
      <c r="Z9" s="73" t="s">
        <v>1055</v>
      </c>
      <c r="AA9" s="73" t="s">
        <v>101</v>
      </c>
      <c r="AB9" s="73" t="s">
        <v>420</v>
      </c>
      <c r="AC9" s="73" t="s">
        <v>1245</v>
      </c>
      <c r="AD9" s="73" t="s">
        <v>101</v>
      </c>
      <c r="AE9" s="73" t="s">
        <v>425</v>
      </c>
      <c r="AF9" s="73" t="s">
        <v>418</v>
      </c>
      <c r="AG9" s="73" t="s">
        <v>427</v>
      </c>
      <c r="AH9" s="181">
        <f t="shared" ref="AH9:AH15" si="4">+AV9+AZ9+BD9+BH9</f>
        <v>50</v>
      </c>
      <c r="AI9" s="180">
        <v>46024</v>
      </c>
      <c r="AJ9" s="180">
        <v>46234</v>
      </c>
      <c r="AK9" s="73" t="s">
        <v>251</v>
      </c>
      <c r="AL9" s="73" t="s">
        <v>394</v>
      </c>
      <c r="AM9" s="73" t="s">
        <v>1273</v>
      </c>
      <c r="AN9" s="73" t="s">
        <v>417</v>
      </c>
      <c r="AO9" s="73"/>
      <c r="AP9" s="73" t="s">
        <v>179</v>
      </c>
      <c r="AQ9" s="73" t="s">
        <v>178</v>
      </c>
      <c r="AR9" s="73" t="s">
        <v>101</v>
      </c>
      <c r="AS9" s="184"/>
      <c r="AT9" s="184"/>
      <c r="AU9" s="184"/>
      <c r="AV9" s="185">
        <f t="shared" ref="AV9:AV15" si="5">SUM(AS9:AU9)</f>
        <v>0</v>
      </c>
      <c r="AW9" s="184"/>
      <c r="AX9" s="184"/>
      <c r="AY9" s="184"/>
      <c r="AZ9" s="185">
        <f t="shared" si="0"/>
        <v>0</v>
      </c>
      <c r="BA9" s="184">
        <v>50</v>
      </c>
      <c r="BB9" s="184"/>
      <c r="BC9" s="184"/>
      <c r="BD9" s="185">
        <f t="shared" si="1"/>
        <v>50</v>
      </c>
      <c r="BE9" s="184"/>
      <c r="BF9" s="184"/>
      <c r="BG9" s="184"/>
      <c r="BH9" s="185">
        <f t="shared" si="2"/>
        <v>0</v>
      </c>
      <c r="BI9" s="76"/>
      <c r="BJ9" s="77"/>
      <c r="BK9" s="78">
        <f t="shared" si="3"/>
        <v>0</v>
      </c>
      <c r="BL9" s="79"/>
      <c r="BM9" s="79"/>
      <c r="BN9" s="79"/>
      <c r="BO9" s="79"/>
    </row>
    <row r="10" spans="1:67" ht="52.5" customHeight="1" x14ac:dyDescent="0.25">
      <c r="A10" s="80">
        <f t="shared" ref="A10:A73" si="6">+A9+1</f>
        <v>3</v>
      </c>
      <c r="B10" s="73"/>
      <c r="C10" s="73"/>
      <c r="D10" s="73"/>
      <c r="E10" s="73" t="s">
        <v>22</v>
      </c>
      <c r="F10" s="73" t="s">
        <v>101</v>
      </c>
      <c r="G10" s="73" t="s">
        <v>55</v>
      </c>
      <c r="H10" s="73" t="s">
        <v>101</v>
      </c>
      <c r="I10" s="73"/>
      <c r="J10" s="73" t="s">
        <v>209</v>
      </c>
      <c r="K10" s="73" t="s">
        <v>929</v>
      </c>
      <c r="L10" s="73" t="s">
        <v>183</v>
      </c>
      <c r="M10" s="73" t="s">
        <v>101</v>
      </c>
      <c r="N10" s="73" t="s">
        <v>959</v>
      </c>
      <c r="O10" s="73" t="s">
        <v>960</v>
      </c>
      <c r="P10" s="73" t="s">
        <v>995</v>
      </c>
      <c r="Q10" s="73" t="s">
        <v>1029</v>
      </c>
      <c r="R10" s="73" t="s">
        <v>101</v>
      </c>
      <c r="S10" s="73" t="s">
        <v>1018</v>
      </c>
      <c r="T10" s="74" t="s">
        <v>438</v>
      </c>
      <c r="U10" s="73" t="s">
        <v>1053</v>
      </c>
      <c r="V10" s="73" t="s">
        <v>1879</v>
      </c>
      <c r="W10" s="73" t="s">
        <v>1053</v>
      </c>
      <c r="X10" s="73" t="s">
        <v>1054</v>
      </c>
      <c r="Y10" s="73" t="s">
        <v>101</v>
      </c>
      <c r="Z10" s="73" t="s">
        <v>1055</v>
      </c>
      <c r="AA10" s="73" t="s">
        <v>101</v>
      </c>
      <c r="AB10" s="73" t="s">
        <v>420</v>
      </c>
      <c r="AC10" s="73" t="s">
        <v>1245</v>
      </c>
      <c r="AD10" s="73" t="s">
        <v>101</v>
      </c>
      <c r="AE10" s="73" t="s">
        <v>425</v>
      </c>
      <c r="AF10" s="73" t="s">
        <v>418</v>
      </c>
      <c r="AG10" s="73" t="s">
        <v>427</v>
      </c>
      <c r="AH10" s="181">
        <f t="shared" si="4"/>
        <v>4</v>
      </c>
      <c r="AI10" s="180">
        <v>46024</v>
      </c>
      <c r="AJ10" s="180">
        <v>46234</v>
      </c>
      <c r="AK10" s="73" t="s">
        <v>251</v>
      </c>
      <c r="AL10" s="73" t="s">
        <v>394</v>
      </c>
      <c r="AM10" s="73" t="s">
        <v>1273</v>
      </c>
      <c r="AN10" s="73" t="s">
        <v>417</v>
      </c>
      <c r="AO10" s="73"/>
      <c r="AP10" s="73" t="s">
        <v>179</v>
      </c>
      <c r="AQ10" s="73" t="s">
        <v>178</v>
      </c>
      <c r="AR10" s="73" t="s">
        <v>101</v>
      </c>
      <c r="AS10" s="184"/>
      <c r="AT10" s="184"/>
      <c r="AU10" s="184"/>
      <c r="AV10" s="185">
        <f t="shared" si="5"/>
        <v>0</v>
      </c>
      <c r="AW10" s="184"/>
      <c r="AX10" s="184"/>
      <c r="AY10" s="184"/>
      <c r="AZ10" s="185">
        <f t="shared" si="0"/>
        <v>0</v>
      </c>
      <c r="BA10" s="184">
        <v>4</v>
      </c>
      <c r="BB10" s="184"/>
      <c r="BC10" s="184"/>
      <c r="BD10" s="185">
        <f t="shared" si="1"/>
        <v>4</v>
      </c>
      <c r="BE10" s="184"/>
      <c r="BF10" s="184"/>
      <c r="BG10" s="184"/>
      <c r="BH10" s="185">
        <f t="shared" si="2"/>
        <v>0</v>
      </c>
      <c r="BI10" s="76"/>
      <c r="BJ10" s="77"/>
      <c r="BK10" s="78">
        <f t="shared" si="3"/>
        <v>0</v>
      </c>
      <c r="BL10" s="79"/>
      <c r="BM10" s="79"/>
      <c r="BN10" s="79"/>
      <c r="BO10" s="79"/>
    </row>
    <row r="11" spans="1:67" ht="63.75" customHeight="1" x14ac:dyDescent="0.25">
      <c r="A11" s="80">
        <f t="shared" si="6"/>
        <v>4</v>
      </c>
      <c r="B11" s="73"/>
      <c r="C11" s="73"/>
      <c r="D11" s="73"/>
      <c r="E11" s="73" t="s">
        <v>22</v>
      </c>
      <c r="F11" s="73" t="s">
        <v>101</v>
      </c>
      <c r="G11" s="73" t="s">
        <v>55</v>
      </c>
      <c r="H11" s="73" t="s">
        <v>101</v>
      </c>
      <c r="I11" s="73"/>
      <c r="J11" s="73" t="s">
        <v>209</v>
      </c>
      <c r="K11" s="73" t="s">
        <v>929</v>
      </c>
      <c r="L11" s="73" t="s">
        <v>183</v>
      </c>
      <c r="M11" s="73" t="s">
        <v>101</v>
      </c>
      <c r="N11" s="73" t="s">
        <v>961</v>
      </c>
      <c r="O11" s="73" t="s">
        <v>962</v>
      </c>
      <c r="P11" s="73" t="s">
        <v>996</v>
      </c>
      <c r="Q11" s="73" t="s">
        <v>1029</v>
      </c>
      <c r="R11" s="73" t="s">
        <v>101</v>
      </c>
      <c r="S11" s="73" t="s">
        <v>1018</v>
      </c>
      <c r="T11" s="74" t="s">
        <v>438</v>
      </c>
      <c r="U11" s="73" t="s">
        <v>1053</v>
      </c>
      <c r="V11" s="73" t="s">
        <v>1880</v>
      </c>
      <c r="W11" s="73" t="s">
        <v>1053</v>
      </c>
      <c r="X11" s="73" t="s">
        <v>1054</v>
      </c>
      <c r="Y11" s="73" t="s">
        <v>101</v>
      </c>
      <c r="Z11" s="73" t="s">
        <v>1055</v>
      </c>
      <c r="AA11" s="73" t="s">
        <v>101</v>
      </c>
      <c r="AB11" s="73" t="s">
        <v>420</v>
      </c>
      <c r="AC11" s="73" t="s">
        <v>1245</v>
      </c>
      <c r="AD11" s="73" t="s">
        <v>101</v>
      </c>
      <c r="AE11" s="73" t="s">
        <v>425</v>
      </c>
      <c r="AF11" s="73" t="s">
        <v>418</v>
      </c>
      <c r="AG11" s="73" t="s">
        <v>427</v>
      </c>
      <c r="AH11" s="181">
        <f t="shared" si="4"/>
        <v>35</v>
      </c>
      <c r="AI11" s="180">
        <v>46024</v>
      </c>
      <c r="AJ11" s="180">
        <v>46234</v>
      </c>
      <c r="AK11" s="73" t="s">
        <v>251</v>
      </c>
      <c r="AL11" s="73" t="s">
        <v>394</v>
      </c>
      <c r="AM11" s="73" t="s">
        <v>1273</v>
      </c>
      <c r="AN11" s="73" t="s">
        <v>417</v>
      </c>
      <c r="AO11" s="73"/>
      <c r="AP11" s="73" t="s">
        <v>179</v>
      </c>
      <c r="AQ11" s="73" t="s">
        <v>178</v>
      </c>
      <c r="AR11" s="73" t="s">
        <v>101</v>
      </c>
      <c r="AS11" s="184"/>
      <c r="AT11" s="184"/>
      <c r="AU11" s="184"/>
      <c r="AV11" s="185">
        <f t="shared" si="5"/>
        <v>0</v>
      </c>
      <c r="AW11" s="184"/>
      <c r="AX11" s="184"/>
      <c r="AY11" s="184"/>
      <c r="AZ11" s="185">
        <f t="shared" si="0"/>
        <v>0</v>
      </c>
      <c r="BA11" s="184">
        <v>35</v>
      </c>
      <c r="BB11" s="184"/>
      <c r="BC11" s="184"/>
      <c r="BD11" s="185">
        <f t="shared" si="1"/>
        <v>35</v>
      </c>
      <c r="BE11" s="184"/>
      <c r="BF11" s="184"/>
      <c r="BG11" s="184"/>
      <c r="BH11" s="185">
        <f t="shared" si="2"/>
        <v>0</v>
      </c>
      <c r="BI11" s="76"/>
      <c r="BJ11" s="77"/>
      <c r="BK11" s="78">
        <f t="shared" si="3"/>
        <v>0</v>
      </c>
      <c r="BL11" s="79"/>
      <c r="BM11" s="79"/>
      <c r="BN11" s="79"/>
      <c r="BO11" s="79"/>
    </row>
    <row r="12" spans="1:67" ht="76.5" customHeight="1" x14ac:dyDescent="0.25">
      <c r="A12" s="80">
        <f t="shared" si="6"/>
        <v>5</v>
      </c>
      <c r="B12" s="73"/>
      <c r="C12" s="73"/>
      <c r="D12" s="73"/>
      <c r="E12" s="73" t="s">
        <v>22</v>
      </c>
      <c r="F12" s="73" t="s">
        <v>101</v>
      </c>
      <c r="G12" s="73" t="s">
        <v>55</v>
      </c>
      <c r="H12" s="73" t="s">
        <v>101</v>
      </c>
      <c r="I12" s="73"/>
      <c r="J12" s="73" t="s">
        <v>209</v>
      </c>
      <c r="K12" s="73" t="s">
        <v>929</v>
      </c>
      <c r="L12" s="73" t="s">
        <v>183</v>
      </c>
      <c r="M12" s="73" t="s">
        <v>101</v>
      </c>
      <c r="N12" s="73" t="s">
        <v>955</v>
      </c>
      <c r="O12" s="73" t="s">
        <v>963</v>
      </c>
      <c r="P12" s="73" t="s">
        <v>997</v>
      </c>
      <c r="Q12" s="73" t="s">
        <v>1030</v>
      </c>
      <c r="R12" s="73" t="s">
        <v>101</v>
      </c>
      <c r="S12" s="73" t="s">
        <v>1018</v>
      </c>
      <c r="T12" s="74" t="s">
        <v>438</v>
      </c>
      <c r="U12" s="73" t="s">
        <v>1053</v>
      </c>
      <c r="V12" s="73" t="s">
        <v>1881</v>
      </c>
      <c r="W12" s="73" t="s">
        <v>1053</v>
      </c>
      <c r="X12" s="73" t="s">
        <v>1054</v>
      </c>
      <c r="Y12" s="73" t="s">
        <v>101</v>
      </c>
      <c r="Z12" s="73" t="s">
        <v>1055</v>
      </c>
      <c r="AA12" s="73" t="s">
        <v>101</v>
      </c>
      <c r="AB12" s="73" t="s">
        <v>420</v>
      </c>
      <c r="AC12" s="73" t="s">
        <v>1245</v>
      </c>
      <c r="AD12" s="73" t="s">
        <v>101</v>
      </c>
      <c r="AE12" s="73" t="s">
        <v>425</v>
      </c>
      <c r="AF12" s="73" t="s">
        <v>418</v>
      </c>
      <c r="AG12" s="73" t="s">
        <v>427</v>
      </c>
      <c r="AH12" s="181">
        <f t="shared" si="4"/>
        <v>85</v>
      </c>
      <c r="AI12" s="180">
        <v>46024</v>
      </c>
      <c r="AJ12" s="180">
        <v>46387</v>
      </c>
      <c r="AK12" s="73" t="s">
        <v>251</v>
      </c>
      <c r="AL12" s="73" t="s">
        <v>394</v>
      </c>
      <c r="AM12" s="73" t="s">
        <v>1273</v>
      </c>
      <c r="AN12" s="73" t="s">
        <v>417</v>
      </c>
      <c r="AO12" s="73"/>
      <c r="AP12" s="73" t="s">
        <v>179</v>
      </c>
      <c r="AQ12" s="73" t="s">
        <v>178</v>
      </c>
      <c r="AR12" s="73" t="s">
        <v>101</v>
      </c>
      <c r="AS12" s="75"/>
      <c r="AT12" s="75"/>
      <c r="AU12" s="75"/>
      <c r="AV12" s="185">
        <f t="shared" si="5"/>
        <v>0</v>
      </c>
      <c r="AW12" s="184"/>
      <c r="AX12" s="184"/>
      <c r="AY12" s="184">
        <v>45</v>
      </c>
      <c r="AZ12" s="185">
        <f t="shared" si="0"/>
        <v>45</v>
      </c>
      <c r="BA12" s="184"/>
      <c r="BB12" s="184"/>
      <c r="BC12" s="184"/>
      <c r="BD12" s="185">
        <f t="shared" si="1"/>
        <v>0</v>
      </c>
      <c r="BE12" s="184"/>
      <c r="BF12" s="184"/>
      <c r="BG12" s="184">
        <v>40</v>
      </c>
      <c r="BH12" s="185">
        <f t="shared" si="2"/>
        <v>40</v>
      </c>
      <c r="BI12" s="76"/>
      <c r="BJ12" s="77"/>
      <c r="BK12" s="78">
        <f t="shared" si="3"/>
        <v>0</v>
      </c>
      <c r="BL12" s="79"/>
      <c r="BM12" s="79"/>
      <c r="BN12" s="79"/>
      <c r="BO12" s="79"/>
    </row>
    <row r="13" spans="1:67" ht="76.5" customHeight="1" x14ac:dyDescent="0.25">
      <c r="A13" s="80">
        <f t="shared" si="6"/>
        <v>6</v>
      </c>
      <c r="B13" s="73"/>
      <c r="C13" s="73"/>
      <c r="D13" s="73"/>
      <c r="E13" s="73" t="s">
        <v>22</v>
      </c>
      <c r="F13" s="73" t="s">
        <v>101</v>
      </c>
      <c r="G13" s="73" t="s">
        <v>55</v>
      </c>
      <c r="H13" s="73" t="s">
        <v>101</v>
      </c>
      <c r="I13" s="73"/>
      <c r="J13" s="73" t="s">
        <v>209</v>
      </c>
      <c r="K13" s="73" t="s">
        <v>929</v>
      </c>
      <c r="L13" s="73" t="s">
        <v>183</v>
      </c>
      <c r="M13" s="73" t="s">
        <v>101</v>
      </c>
      <c r="N13" s="73" t="s">
        <v>957</v>
      </c>
      <c r="O13" s="73" t="s">
        <v>958</v>
      </c>
      <c r="P13" s="73" t="s">
        <v>994</v>
      </c>
      <c r="Q13" s="73" t="s">
        <v>1029</v>
      </c>
      <c r="R13" s="73" t="s">
        <v>101</v>
      </c>
      <c r="S13" s="73" t="s">
        <v>1018</v>
      </c>
      <c r="T13" s="74" t="s">
        <v>438</v>
      </c>
      <c r="U13" s="73" t="s">
        <v>1056</v>
      </c>
      <c r="V13" s="73" t="s">
        <v>1058</v>
      </c>
      <c r="W13" s="73" t="s">
        <v>1056</v>
      </c>
      <c r="X13" s="73" t="s">
        <v>1057</v>
      </c>
      <c r="Y13" s="73" t="s">
        <v>101</v>
      </c>
      <c r="Z13" s="73" t="s">
        <v>1055</v>
      </c>
      <c r="AA13" s="73" t="s">
        <v>101</v>
      </c>
      <c r="AB13" s="73" t="s">
        <v>420</v>
      </c>
      <c r="AC13" s="73" t="s">
        <v>1246</v>
      </c>
      <c r="AD13" s="73" t="s">
        <v>101</v>
      </c>
      <c r="AE13" s="73" t="s">
        <v>425</v>
      </c>
      <c r="AF13" s="73" t="s">
        <v>418</v>
      </c>
      <c r="AG13" s="73" t="s">
        <v>427</v>
      </c>
      <c r="AH13" s="181">
        <f t="shared" si="4"/>
        <v>40</v>
      </c>
      <c r="AI13" s="180">
        <v>46024</v>
      </c>
      <c r="AJ13" s="180">
        <v>46326</v>
      </c>
      <c r="AK13" s="73" t="s">
        <v>251</v>
      </c>
      <c r="AL13" s="73" t="s">
        <v>394</v>
      </c>
      <c r="AM13" s="73" t="s">
        <v>1273</v>
      </c>
      <c r="AN13" s="73" t="s">
        <v>417</v>
      </c>
      <c r="AO13" s="73"/>
      <c r="AP13" s="73" t="s">
        <v>179</v>
      </c>
      <c r="AQ13" s="73" t="s">
        <v>178</v>
      </c>
      <c r="AR13" s="73" t="s">
        <v>101</v>
      </c>
      <c r="AS13" s="75"/>
      <c r="AT13" s="75"/>
      <c r="AU13" s="75"/>
      <c r="AV13" s="185">
        <f t="shared" si="5"/>
        <v>0</v>
      </c>
      <c r="AW13" s="184"/>
      <c r="AX13" s="184"/>
      <c r="AY13" s="184"/>
      <c r="AZ13" s="185">
        <f t="shared" si="0"/>
        <v>0</v>
      </c>
      <c r="BA13" s="184"/>
      <c r="BB13" s="184"/>
      <c r="BC13" s="184"/>
      <c r="BD13" s="185">
        <f t="shared" si="1"/>
        <v>0</v>
      </c>
      <c r="BE13" s="184">
        <v>40</v>
      </c>
      <c r="BF13" s="184"/>
      <c r="BG13" s="184"/>
      <c r="BH13" s="185">
        <f t="shared" si="2"/>
        <v>40</v>
      </c>
      <c r="BI13" s="76"/>
      <c r="BJ13" s="77" t="s">
        <v>819</v>
      </c>
      <c r="BK13" s="78">
        <f t="shared" si="3"/>
        <v>0</v>
      </c>
      <c r="BL13" s="79"/>
      <c r="BM13" s="79"/>
      <c r="BN13" s="79"/>
      <c r="BO13" s="79"/>
    </row>
    <row r="14" spans="1:67" ht="76.5" customHeight="1" x14ac:dyDescent="0.25">
      <c r="A14" s="80">
        <f t="shared" si="6"/>
        <v>7</v>
      </c>
      <c r="B14" s="73"/>
      <c r="C14" s="73"/>
      <c r="D14" s="73"/>
      <c r="E14" s="73" t="s">
        <v>22</v>
      </c>
      <c r="F14" s="73" t="s">
        <v>101</v>
      </c>
      <c r="G14" s="73" t="s">
        <v>55</v>
      </c>
      <c r="H14" s="73" t="s">
        <v>101</v>
      </c>
      <c r="I14" s="73"/>
      <c r="J14" s="73" t="s">
        <v>209</v>
      </c>
      <c r="K14" s="73" t="s">
        <v>929</v>
      </c>
      <c r="L14" s="73" t="s">
        <v>183</v>
      </c>
      <c r="M14" s="73" t="s">
        <v>101</v>
      </c>
      <c r="N14" s="73" t="s">
        <v>959</v>
      </c>
      <c r="O14" s="73" t="s">
        <v>960</v>
      </c>
      <c r="P14" s="73" t="s">
        <v>995</v>
      </c>
      <c r="Q14" s="73" t="s">
        <v>1029</v>
      </c>
      <c r="R14" s="73" t="s">
        <v>101</v>
      </c>
      <c r="S14" s="73" t="s">
        <v>1018</v>
      </c>
      <c r="T14" s="74" t="s">
        <v>438</v>
      </c>
      <c r="U14" s="73" t="s">
        <v>1056</v>
      </c>
      <c r="V14" s="73" t="s">
        <v>1059</v>
      </c>
      <c r="W14" s="73" t="s">
        <v>1056</v>
      </c>
      <c r="X14" s="73" t="s">
        <v>1057</v>
      </c>
      <c r="Y14" s="73" t="s">
        <v>101</v>
      </c>
      <c r="Z14" s="73" t="s">
        <v>1055</v>
      </c>
      <c r="AA14" s="73" t="s">
        <v>101</v>
      </c>
      <c r="AB14" s="73" t="s">
        <v>420</v>
      </c>
      <c r="AC14" s="73" t="s">
        <v>1246</v>
      </c>
      <c r="AD14" s="73" t="s">
        <v>101</v>
      </c>
      <c r="AE14" s="73" t="s">
        <v>425</v>
      </c>
      <c r="AF14" s="73" t="s">
        <v>418</v>
      </c>
      <c r="AG14" s="73" t="s">
        <v>427</v>
      </c>
      <c r="AH14" s="181">
        <f t="shared" si="4"/>
        <v>4</v>
      </c>
      <c r="AI14" s="180">
        <v>46024</v>
      </c>
      <c r="AJ14" s="180">
        <v>46326</v>
      </c>
      <c r="AK14" s="73" t="s">
        <v>251</v>
      </c>
      <c r="AL14" s="73" t="s">
        <v>394</v>
      </c>
      <c r="AM14" s="73" t="s">
        <v>1273</v>
      </c>
      <c r="AN14" s="73" t="s">
        <v>417</v>
      </c>
      <c r="AO14" s="73"/>
      <c r="AP14" s="73" t="s">
        <v>179</v>
      </c>
      <c r="AQ14" s="73" t="s">
        <v>178</v>
      </c>
      <c r="AR14" s="73" t="s">
        <v>101</v>
      </c>
      <c r="AS14" s="75"/>
      <c r="AT14" s="75"/>
      <c r="AU14" s="75"/>
      <c r="AV14" s="185">
        <f t="shared" si="5"/>
        <v>0</v>
      </c>
      <c r="AW14" s="184"/>
      <c r="AX14" s="184"/>
      <c r="AY14" s="184"/>
      <c r="AZ14" s="185">
        <f t="shared" si="0"/>
        <v>0</v>
      </c>
      <c r="BA14" s="184"/>
      <c r="BB14" s="184"/>
      <c r="BC14" s="184"/>
      <c r="BD14" s="185">
        <f t="shared" si="1"/>
        <v>0</v>
      </c>
      <c r="BE14" s="184">
        <v>4</v>
      </c>
      <c r="BF14" s="184"/>
      <c r="BG14" s="184"/>
      <c r="BH14" s="185">
        <f t="shared" si="2"/>
        <v>4</v>
      </c>
      <c r="BI14" s="76"/>
      <c r="BJ14" s="77" t="s">
        <v>819</v>
      </c>
      <c r="BK14" s="78">
        <f t="shared" si="3"/>
        <v>0</v>
      </c>
      <c r="BL14" s="79"/>
      <c r="BM14" s="79"/>
      <c r="BN14" s="79"/>
      <c r="BO14" s="79"/>
    </row>
    <row r="15" spans="1:67" ht="76.5" customHeight="1" x14ac:dyDescent="0.25">
      <c r="A15" s="80">
        <f t="shared" si="6"/>
        <v>8</v>
      </c>
      <c r="B15" s="73"/>
      <c r="C15" s="73"/>
      <c r="D15" s="73"/>
      <c r="E15" s="73" t="s">
        <v>22</v>
      </c>
      <c r="F15" s="73" t="s">
        <v>101</v>
      </c>
      <c r="G15" s="73" t="s">
        <v>55</v>
      </c>
      <c r="H15" s="73" t="s">
        <v>101</v>
      </c>
      <c r="I15" s="73"/>
      <c r="J15" s="73" t="s">
        <v>209</v>
      </c>
      <c r="K15" s="73" t="s">
        <v>929</v>
      </c>
      <c r="L15" s="73" t="s">
        <v>183</v>
      </c>
      <c r="M15" s="73" t="s">
        <v>101</v>
      </c>
      <c r="N15" s="73" t="s">
        <v>961</v>
      </c>
      <c r="O15" s="73" t="s">
        <v>962</v>
      </c>
      <c r="P15" s="73" t="s">
        <v>996</v>
      </c>
      <c r="Q15" s="73" t="s">
        <v>1029</v>
      </c>
      <c r="R15" s="73" t="s">
        <v>101</v>
      </c>
      <c r="S15" s="73" t="s">
        <v>1018</v>
      </c>
      <c r="T15" s="74" t="s">
        <v>438</v>
      </c>
      <c r="U15" s="73" t="s">
        <v>1056</v>
      </c>
      <c r="V15" s="73" t="s">
        <v>1060</v>
      </c>
      <c r="W15" s="73" t="s">
        <v>1056</v>
      </c>
      <c r="X15" s="73" t="s">
        <v>1057</v>
      </c>
      <c r="Y15" s="73" t="s">
        <v>101</v>
      </c>
      <c r="Z15" s="73" t="s">
        <v>1055</v>
      </c>
      <c r="AA15" s="73" t="s">
        <v>101</v>
      </c>
      <c r="AB15" s="73" t="s">
        <v>420</v>
      </c>
      <c r="AC15" s="73" t="s">
        <v>1246</v>
      </c>
      <c r="AD15" s="73" t="s">
        <v>101</v>
      </c>
      <c r="AE15" s="73" t="s">
        <v>425</v>
      </c>
      <c r="AF15" s="73" t="s">
        <v>418</v>
      </c>
      <c r="AG15" s="73" t="s">
        <v>427</v>
      </c>
      <c r="AH15" s="181">
        <f t="shared" si="4"/>
        <v>35</v>
      </c>
      <c r="AI15" s="180">
        <v>46024</v>
      </c>
      <c r="AJ15" s="180">
        <v>46326</v>
      </c>
      <c r="AK15" s="73" t="s">
        <v>251</v>
      </c>
      <c r="AL15" s="73" t="s">
        <v>394</v>
      </c>
      <c r="AM15" s="73" t="s">
        <v>1273</v>
      </c>
      <c r="AN15" s="73" t="s">
        <v>417</v>
      </c>
      <c r="AO15" s="73"/>
      <c r="AP15" s="73" t="s">
        <v>179</v>
      </c>
      <c r="AQ15" s="73" t="s">
        <v>178</v>
      </c>
      <c r="AR15" s="73" t="s">
        <v>101</v>
      </c>
      <c r="AS15" s="75"/>
      <c r="AT15" s="75"/>
      <c r="AU15" s="75"/>
      <c r="AV15" s="185">
        <f t="shared" si="5"/>
        <v>0</v>
      </c>
      <c r="AW15" s="184"/>
      <c r="AX15" s="184"/>
      <c r="AY15" s="184"/>
      <c r="AZ15" s="185">
        <f t="shared" si="0"/>
        <v>0</v>
      </c>
      <c r="BA15" s="184"/>
      <c r="BB15" s="184"/>
      <c r="BC15" s="184"/>
      <c r="BD15" s="185">
        <f t="shared" si="1"/>
        <v>0</v>
      </c>
      <c r="BE15" s="184">
        <v>35</v>
      </c>
      <c r="BF15" s="184"/>
      <c r="BG15" s="184"/>
      <c r="BH15" s="185">
        <f t="shared" si="2"/>
        <v>35</v>
      </c>
      <c r="BI15" s="76"/>
      <c r="BJ15" s="77" t="s">
        <v>819</v>
      </c>
      <c r="BK15" s="78">
        <f t="shared" si="3"/>
        <v>0</v>
      </c>
      <c r="BL15" s="79"/>
      <c r="BM15" s="79"/>
      <c r="BN15" s="79"/>
      <c r="BO15" s="79"/>
    </row>
    <row r="16" spans="1:67" ht="76.5" customHeight="1" x14ac:dyDescent="0.25">
      <c r="A16" s="80">
        <f t="shared" si="6"/>
        <v>9</v>
      </c>
      <c r="B16" s="73"/>
      <c r="C16" s="73"/>
      <c r="D16" s="73"/>
      <c r="E16" s="73" t="s">
        <v>22</v>
      </c>
      <c r="F16" s="73" t="s">
        <v>101</v>
      </c>
      <c r="G16" s="73" t="s">
        <v>55</v>
      </c>
      <c r="H16" s="73" t="s">
        <v>101</v>
      </c>
      <c r="I16" s="73"/>
      <c r="J16" s="73" t="s">
        <v>209</v>
      </c>
      <c r="K16" s="73" t="s">
        <v>929</v>
      </c>
      <c r="L16" s="73" t="s">
        <v>183</v>
      </c>
      <c r="M16" s="73" t="s">
        <v>101</v>
      </c>
      <c r="N16" s="73" t="s">
        <v>969</v>
      </c>
      <c r="O16" s="73" t="s">
        <v>970</v>
      </c>
      <c r="P16" s="73" t="s">
        <v>998</v>
      </c>
      <c r="Q16" s="73" t="s">
        <v>1026</v>
      </c>
      <c r="R16" s="73" t="s">
        <v>101</v>
      </c>
      <c r="S16" s="73" t="s">
        <v>1018</v>
      </c>
      <c r="T16" s="74" t="s">
        <v>438</v>
      </c>
      <c r="U16" s="73" t="s">
        <v>1056</v>
      </c>
      <c r="V16" s="73" t="s">
        <v>1062</v>
      </c>
      <c r="W16" s="73" t="s">
        <v>1056</v>
      </c>
      <c r="X16" s="73" t="s">
        <v>1057</v>
      </c>
      <c r="Y16" s="73" t="s">
        <v>101</v>
      </c>
      <c r="Z16" s="73" t="s">
        <v>1055</v>
      </c>
      <c r="AA16" s="73" t="s">
        <v>101</v>
      </c>
      <c r="AB16" s="73" t="s">
        <v>420</v>
      </c>
      <c r="AC16" s="73" t="s">
        <v>1246</v>
      </c>
      <c r="AD16" s="73" t="s">
        <v>101</v>
      </c>
      <c r="AE16" s="73" t="s">
        <v>425</v>
      </c>
      <c r="AF16" s="73" t="s">
        <v>418</v>
      </c>
      <c r="AG16" s="73" t="s">
        <v>427</v>
      </c>
      <c r="AH16" s="181">
        <f t="shared" ref="AH16:AH23" si="7">+AV16+AZ16+BD16+BH16</f>
        <v>270</v>
      </c>
      <c r="AI16" s="180">
        <v>46024</v>
      </c>
      <c r="AJ16" s="180">
        <v>46203</v>
      </c>
      <c r="AK16" s="73" t="s">
        <v>251</v>
      </c>
      <c r="AL16" s="73" t="s">
        <v>394</v>
      </c>
      <c r="AM16" s="73" t="s">
        <v>1273</v>
      </c>
      <c r="AN16" s="73" t="s">
        <v>417</v>
      </c>
      <c r="AO16" s="73"/>
      <c r="AP16" s="73" t="s">
        <v>179</v>
      </c>
      <c r="AQ16" s="73" t="s">
        <v>178</v>
      </c>
      <c r="AR16" s="73" t="s">
        <v>101</v>
      </c>
      <c r="AS16" s="75"/>
      <c r="AT16" s="75"/>
      <c r="AU16" s="75"/>
      <c r="AV16" s="185">
        <f t="shared" ref="AV16:AV23" si="8">SUM(AS16:AU16)</f>
        <v>0</v>
      </c>
      <c r="AW16" s="184"/>
      <c r="AX16" s="184"/>
      <c r="AY16" s="184">
        <v>270</v>
      </c>
      <c r="AZ16" s="185">
        <f t="shared" ref="AZ16:AZ23" si="9">SUM(AW16:AY16)</f>
        <v>270</v>
      </c>
      <c r="BA16" s="184"/>
      <c r="BB16" s="184"/>
      <c r="BC16" s="184"/>
      <c r="BD16" s="185">
        <f t="shared" ref="BD16:BD23" si="10">SUM(BA16:BC16)</f>
        <v>0</v>
      </c>
      <c r="BE16" s="184"/>
      <c r="BF16" s="184"/>
      <c r="BG16" s="184"/>
      <c r="BH16" s="185">
        <f t="shared" ref="BH16:BH23" si="11">SUM(BE16:BG16)</f>
        <v>0</v>
      </c>
      <c r="BI16" s="76"/>
      <c r="BJ16" s="77" t="s">
        <v>819</v>
      </c>
      <c r="BK16" s="78">
        <f t="shared" ref="BK16:BK33" si="12">+AH16-AV16-AZ16-BD16-BH16</f>
        <v>0</v>
      </c>
      <c r="BL16" s="79"/>
      <c r="BM16" s="79"/>
      <c r="BN16" s="79"/>
      <c r="BO16" s="79"/>
    </row>
    <row r="17" spans="1:67" ht="76.5" customHeight="1" x14ac:dyDescent="0.25">
      <c r="A17" s="80">
        <f t="shared" si="6"/>
        <v>10</v>
      </c>
      <c r="B17" s="73"/>
      <c r="C17" s="73"/>
      <c r="D17" s="73"/>
      <c r="E17" s="73" t="s">
        <v>22</v>
      </c>
      <c r="F17" s="73" t="s">
        <v>101</v>
      </c>
      <c r="G17" s="73" t="s">
        <v>55</v>
      </c>
      <c r="H17" s="73" t="s">
        <v>101</v>
      </c>
      <c r="I17" s="73"/>
      <c r="J17" s="73" t="s">
        <v>209</v>
      </c>
      <c r="K17" s="73" t="s">
        <v>929</v>
      </c>
      <c r="L17" s="73" t="s">
        <v>183</v>
      </c>
      <c r="M17" s="73" t="s">
        <v>101</v>
      </c>
      <c r="N17" s="73" t="s">
        <v>967</v>
      </c>
      <c r="O17" s="73" t="s">
        <v>971</v>
      </c>
      <c r="P17" s="73" t="s">
        <v>999</v>
      </c>
      <c r="Q17" s="73" t="s">
        <v>1027</v>
      </c>
      <c r="R17" s="73" t="s">
        <v>101</v>
      </c>
      <c r="S17" s="73" t="s">
        <v>1018</v>
      </c>
      <c r="T17" s="74" t="s">
        <v>438</v>
      </c>
      <c r="U17" s="73" t="s">
        <v>1056</v>
      </c>
      <c r="V17" s="73" t="s">
        <v>1063</v>
      </c>
      <c r="W17" s="73" t="s">
        <v>1056</v>
      </c>
      <c r="X17" s="73" t="s">
        <v>1057</v>
      </c>
      <c r="Y17" s="73" t="s">
        <v>101</v>
      </c>
      <c r="Z17" s="73" t="s">
        <v>1055</v>
      </c>
      <c r="AA17" s="73" t="s">
        <v>101</v>
      </c>
      <c r="AB17" s="73" t="s">
        <v>420</v>
      </c>
      <c r="AC17" s="73" t="s">
        <v>1246</v>
      </c>
      <c r="AD17" s="73" t="s">
        <v>101</v>
      </c>
      <c r="AE17" s="73" t="s">
        <v>425</v>
      </c>
      <c r="AF17" s="73" t="s">
        <v>418</v>
      </c>
      <c r="AG17" s="73" t="s">
        <v>427</v>
      </c>
      <c r="AH17" s="181">
        <f t="shared" si="7"/>
        <v>167</v>
      </c>
      <c r="AI17" s="180">
        <v>46024</v>
      </c>
      <c r="AJ17" s="180">
        <v>46111</v>
      </c>
      <c r="AK17" s="73" t="s">
        <v>251</v>
      </c>
      <c r="AL17" s="73" t="s">
        <v>394</v>
      </c>
      <c r="AM17" s="73" t="s">
        <v>1273</v>
      </c>
      <c r="AN17" s="73" t="s">
        <v>417</v>
      </c>
      <c r="AO17" s="73"/>
      <c r="AP17" s="73" t="s">
        <v>179</v>
      </c>
      <c r="AQ17" s="73" t="s">
        <v>178</v>
      </c>
      <c r="AR17" s="73" t="s">
        <v>101</v>
      </c>
      <c r="AS17" s="75"/>
      <c r="AT17" s="75"/>
      <c r="AU17" s="75">
        <v>167</v>
      </c>
      <c r="AV17" s="185">
        <f t="shared" si="8"/>
        <v>167</v>
      </c>
      <c r="AW17" s="184"/>
      <c r="AX17" s="184"/>
      <c r="AY17" s="184"/>
      <c r="AZ17" s="185">
        <f t="shared" si="9"/>
        <v>0</v>
      </c>
      <c r="BA17" s="184"/>
      <c r="BB17" s="184"/>
      <c r="BC17" s="184"/>
      <c r="BD17" s="185">
        <f t="shared" si="10"/>
        <v>0</v>
      </c>
      <c r="BE17" s="184"/>
      <c r="BF17" s="184"/>
      <c r="BG17" s="184"/>
      <c r="BH17" s="185">
        <f t="shared" si="11"/>
        <v>0</v>
      </c>
      <c r="BI17" s="76"/>
      <c r="BJ17" s="77" t="s">
        <v>819</v>
      </c>
      <c r="BK17" s="78">
        <f t="shared" si="12"/>
        <v>0</v>
      </c>
      <c r="BL17" s="79"/>
      <c r="BM17" s="79"/>
      <c r="BN17" s="79"/>
      <c r="BO17" s="79"/>
    </row>
    <row r="18" spans="1:67" ht="76.5" customHeight="1" x14ac:dyDescent="0.25">
      <c r="A18" s="80">
        <f t="shared" si="6"/>
        <v>11</v>
      </c>
      <c r="B18" s="73"/>
      <c r="C18" s="73"/>
      <c r="D18" s="73"/>
      <c r="E18" s="73" t="s">
        <v>22</v>
      </c>
      <c r="F18" s="73" t="s">
        <v>101</v>
      </c>
      <c r="G18" s="73" t="s">
        <v>55</v>
      </c>
      <c r="H18" s="73" t="s">
        <v>101</v>
      </c>
      <c r="I18" s="73"/>
      <c r="J18" s="73" t="s">
        <v>209</v>
      </c>
      <c r="K18" s="73" t="s">
        <v>929</v>
      </c>
      <c r="L18" s="73" t="s">
        <v>183</v>
      </c>
      <c r="M18" s="73" t="s">
        <v>101</v>
      </c>
      <c r="N18" s="73" t="s">
        <v>965</v>
      </c>
      <c r="O18" s="73" t="s">
        <v>966</v>
      </c>
      <c r="P18" s="73" t="s">
        <v>1000</v>
      </c>
      <c r="Q18" s="73" t="s">
        <v>1028</v>
      </c>
      <c r="R18" s="73" t="s">
        <v>101</v>
      </c>
      <c r="S18" s="73" t="s">
        <v>1018</v>
      </c>
      <c r="T18" s="74" t="s">
        <v>438</v>
      </c>
      <c r="U18" s="73" t="s">
        <v>1056</v>
      </c>
      <c r="V18" s="73" t="s">
        <v>1061</v>
      </c>
      <c r="W18" s="73" t="s">
        <v>1056</v>
      </c>
      <c r="X18" s="73" t="s">
        <v>1057</v>
      </c>
      <c r="Y18" s="73" t="s">
        <v>101</v>
      </c>
      <c r="Z18" s="73" t="s">
        <v>1055</v>
      </c>
      <c r="AA18" s="73" t="s">
        <v>101</v>
      </c>
      <c r="AB18" s="73" t="s">
        <v>420</v>
      </c>
      <c r="AC18" s="73" t="s">
        <v>1246</v>
      </c>
      <c r="AD18" s="73" t="s">
        <v>101</v>
      </c>
      <c r="AE18" s="73" t="s">
        <v>425</v>
      </c>
      <c r="AF18" s="73" t="s">
        <v>418</v>
      </c>
      <c r="AG18" s="73" t="s">
        <v>427</v>
      </c>
      <c r="AH18" s="181">
        <f t="shared" si="7"/>
        <v>70</v>
      </c>
      <c r="AI18" s="180">
        <v>46024</v>
      </c>
      <c r="AJ18" s="180">
        <v>46387</v>
      </c>
      <c r="AK18" s="73" t="s">
        <v>251</v>
      </c>
      <c r="AL18" s="73" t="s">
        <v>394</v>
      </c>
      <c r="AM18" s="73" t="s">
        <v>1273</v>
      </c>
      <c r="AN18" s="73" t="s">
        <v>417</v>
      </c>
      <c r="AO18" s="73"/>
      <c r="AP18" s="73" t="s">
        <v>179</v>
      </c>
      <c r="AQ18" s="73" t="s">
        <v>178</v>
      </c>
      <c r="AR18" s="73" t="s">
        <v>101</v>
      </c>
      <c r="AS18" s="75"/>
      <c r="AT18" s="75"/>
      <c r="AU18" s="75"/>
      <c r="AV18" s="185">
        <f t="shared" si="8"/>
        <v>0</v>
      </c>
      <c r="AW18" s="184"/>
      <c r="AX18" s="184"/>
      <c r="AY18" s="184"/>
      <c r="AZ18" s="185">
        <f t="shared" si="9"/>
        <v>0</v>
      </c>
      <c r="BA18" s="184"/>
      <c r="BB18" s="184"/>
      <c r="BC18" s="184"/>
      <c r="BD18" s="185">
        <f t="shared" si="10"/>
        <v>0</v>
      </c>
      <c r="BE18" s="184"/>
      <c r="BF18" s="184">
        <v>30</v>
      </c>
      <c r="BG18" s="184">
        <v>40</v>
      </c>
      <c r="BH18" s="185">
        <f t="shared" si="11"/>
        <v>70</v>
      </c>
      <c r="BI18" s="76"/>
      <c r="BJ18" s="77" t="s">
        <v>819</v>
      </c>
      <c r="BK18" s="78">
        <f t="shared" si="12"/>
        <v>0</v>
      </c>
      <c r="BL18" s="79"/>
      <c r="BM18" s="79"/>
      <c r="BN18" s="79"/>
      <c r="BO18" s="79"/>
    </row>
    <row r="19" spans="1:67" ht="76.5" customHeight="1" x14ac:dyDescent="0.25">
      <c r="A19" s="80">
        <f t="shared" si="6"/>
        <v>12</v>
      </c>
      <c r="B19" s="73"/>
      <c r="C19" s="73"/>
      <c r="D19" s="73"/>
      <c r="E19" s="73" t="s">
        <v>22</v>
      </c>
      <c r="F19" s="73" t="s">
        <v>101</v>
      </c>
      <c r="G19" s="73" t="s">
        <v>55</v>
      </c>
      <c r="H19" s="73" t="s">
        <v>101</v>
      </c>
      <c r="I19" s="73"/>
      <c r="J19" s="73" t="s">
        <v>209</v>
      </c>
      <c r="K19" s="73" t="s">
        <v>929</v>
      </c>
      <c r="L19" s="73" t="s">
        <v>183</v>
      </c>
      <c r="M19" s="73" t="s">
        <v>101</v>
      </c>
      <c r="N19" s="73" t="s">
        <v>957</v>
      </c>
      <c r="O19" s="73" t="s">
        <v>958</v>
      </c>
      <c r="P19" s="73" t="s">
        <v>994</v>
      </c>
      <c r="Q19" s="73" t="s">
        <v>1029</v>
      </c>
      <c r="R19" s="73" t="s">
        <v>101</v>
      </c>
      <c r="S19" s="73" t="s">
        <v>1018</v>
      </c>
      <c r="T19" s="74" t="s">
        <v>438</v>
      </c>
      <c r="U19" s="73" t="s">
        <v>1064</v>
      </c>
      <c r="V19" s="73" t="s">
        <v>1066</v>
      </c>
      <c r="W19" s="73" t="s">
        <v>1064</v>
      </c>
      <c r="X19" s="73" t="s">
        <v>1065</v>
      </c>
      <c r="Y19" s="73" t="s">
        <v>101</v>
      </c>
      <c r="Z19" s="73" t="s">
        <v>1055</v>
      </c>
      <c r="AA19" s="73" t="s">
        <v>101</v>
      </c>
      <c r="AB19" s="73" t="s">
        <v>420</v>
      </c>
      <c r="AC19" s="73" t="s">
        <v>1247</v>
      </c>
      <c r="AD19" s="73" t="s">
        <v>101</v>
      </c>
      <c r="AE19" s="73" t="s">
        <v>425</v>
      </c>
      <c r="AF19" s="73" t="s">
        <v>418</v>
      </c>
      <c r="AG19" s="73" t="s">
        <v>427</v>
      </c>
      <c r="AH19" s="181">
        <f t="shared" si="7"/>
        <v>40</v>
      </c>
      <c r="AI19" s="180">
        <v>46024</v>
      </c>
      <c r="AJ19" s="180">
        <v>46326</v>
      </c>
      <c r="AK19" s="73" t="s">
        <v>251</v>
      </c>
      <c r="AL19" s="73" t="s">
        <v>394</v>
      </c>
      <c r="AM19" s="73" t="s">
        <v>1273</v>
      </c>
      <c r="AN19" s="73" t="s">
        <v>417</v>
      </c>
      <c r="AO19" s="73"/>
      <c r="AP19" s="73" t="s">
        <v>179</v>
      </c>
      <c r="AQ19" s="73" t="s">
        <v>178</v>
      </c>
      <c r="AR19" s="73" t="s">
        <v>101</v>
      </c>
      <c r="AS19" s="75"/>
      <c r="AT19" s="75"/>
      <c r="AU19" s="75"/>
      <c r="AV19" s="185">
        <f t="shared" si="8"/>
        <v>0</v>
      </c>
      <c r="AW19" s="184"/>
      <c r="AX19" s="184"/>
      <c r="AY19" s="184"/>
      <c r="AZ19" s="185">
        <f t="shared" si="9"/>
        <v>0</v>
      </c>
      <c r="BA19" s="184"/>
      <c r="BB19" s="184"/>
      <c r="BC19" s="184"/>
      <c r="BD19" s="185">
        <f t="shared" si="10"/>
        <v>0</v>
      </c>
      <c r="BE19" s="184">
        <v>40</v>
      </c>
      <c r="BF19" s="184"/>
      <c r="BG19" s="184"/>
      <c r="BH19" s="185">
        <f t="shared" si="11"/>
        <v>40</v>
      </c>
      <c r="BI19" s="76"/>
      <c r="BJ19" s="77" t="s">
        <v>819</v>
      </c>
      <c r="BK19" s="78">
        <f t="shared" si="12"/>
        <v>0</v>
      </c>
      <c r="BL19" s="79"/>
      <c r="BM19" s="79"/>
      <c r="BN19" s="79"/>
      <c r="BO19" s="79"/>
    </row>
    <row r="20" spans="1:67" ht="76.5" customHeight="1" x14ac:dyDescent="0.25">
      <c r="A20" s="80">
        <f t="shared" si="6"/>
        <v>13</v>
      </c>
      <c r="B20" s="73"/>
      <c r="C20" s="73"/>
      <c r="D20" s="73"/>
      <c r="E20" s="73" t="s">
        <v>22</v>
      </c>
      <c r="F20" s="73" t="s">
        <v>101</v>
      </c>
      <c r="G20" s="73" t="s">
        <v>55</v>
      </c>
      <c r="H20" s="73" t="s">
        <v>101</v>
      </c>
      <c r="I20" s="73"/>
      <c r="J20" s="73" t="s">
        <v>209</v>
      </c>
      <c r="K20" s="73" t="s">
        <v>929</v>
      </c>
      <c r="L20" s="73" t="s">
        <v>183</v>
      </c>
      <c r="M20" s="73" t="s">
        <v>101</v>
      </c>
      <c r="N20" s="73" t="s">
        <v>959</v>
      </c>
      <c r="O20" s="73" t="s">
        <v>960</v>
      </c>
      <c r="P20" s="73" t="s">
        <v>995</v>
      </c>
      <c r="Q20" s="73" t="s">
        <v>1029</v>
      </c>
      <c r="R20" s="73" t="s">
        <v>101</v>
      </c>
      <c r="S20" s="73" t="s">
        <v>1018</v>
      </c>
      <c r="T20" s="74" t="s">
        <v>438</v>
      </c>
      <c r="U20" s="73" t="s">
        <v>1064</v>
      </c>
      <c r="V20" s="73" t="s">
        <v>1067</v>
      </c>
      <c r="W20" s="73" t="s">
        <v>1064</v>
      </c>
      <c r="X20" s="73" t="s">
        <v>1065</v>
      </c>
      <c r="Y20" s="73" t="s">
        <v>101</v>
      </c>
      <c r="Z20" s="73" t="s">
        <v>1055</v>
      </c>
      <c r="AA20" s="73" t="s">
        <v>101</v>
      </c>
      <c r="AB20" s="73" t="s">
        <v>420</v>
      </c>
      <c r="AC20" s="73" t="s">
        <v>1247</v>
      </c>
      <c r="AD20" s="73" t="s">
        <v>101</v>
      </c>
      <c r="AE20" s="73" t="s">
        <v>425</v>
      </c>
      <c r="AF20" s="73" t="s">
        <v>418</v>
      </c>
      <c r="AG20" s="73" t="s">
        <v>427</v>
      </c>
      <c r="AH20" s="181">
        <f t="shared" si="7"/>
        <v>4</v>
      </c>
      <c r="AI20" s="180">
        <v>46024</v>
      </c>
      <c r="AJ20" s="180">
        <v>46326</v>
      </c>
      <c r="AK20" s="73" t="s">
        <v>251</v>
      </c>
      <c r="AL20" s="73" t="s">
        <v>394</v>
      </c>
      <c r="AM20" s="73" t="s">
        <v>1273</v>
      </c>
      <c r="AN20" s="73" t="s">
        <v>417</v>
      </c>
      <c r="AO20" s="73"/>
      <c r="AP20" s="73" t="s">
        <v>179</v>
      </c>
      <c r="AQ20" s="73" t="s">
        <v>178</v>
      </c>
      <c r="AR20" s="73" t="s">
        <v>101</v>
      </c>
      <c r="AS20" s="75"/>
      <c r="AT20" s="75"/>
      <c r="AU20" s="75"/>
      <c r="AV20" s="185">
        <f t="shared" si="8"/>
        <v>0</v>
      </c>
      <c r="AW20" s="184"/>
      <c r="AX20" s="184"/>
      <c r="AY20" s="184"/>
      <c r="AZ20" s="185">
        <f t="shared" si="9"/>
        <v>0</v>
      </c>
      <c r="BA20" s="184"/>
      <c r="BB20" s="184"/>
      <c r="BC20" s="184"/>
      <c r="BD20" s="185">
        <f t="shared" si="10"/>
        <v>0</v>
      </c>
      <c r="BE20" s="184">
        <v>4</v>
      </c>
      <c r="BF20" s="184"/>
      <c r="BG20" s="184"/>
      <c r="BH20" s="185">
        <f t="shared" si="11"/>
        <v>4</v>
      </c>
      <c r="BI20" s="76"/>
      <c r="BJ20" s="77" t="s">
        <v>819</v>
      </c>
      <c r="BK20" s="78">
        <f t="shared" si="12"/>
        <v>0</v>
      </c>
      <c r="BL20" s="79"/>
      <c r="BM20" s="79"/>
      <c r="BN20" s="79"/>
      <c r="BO20" s="79"/>
    </row>
    <row r="21" spans="1:67" ht="76.5" customHeight="1" x14ac:dyDescent="0.25">
      <c r="A21" s="80">
        <f t="shared" si="6"/>
        <v>14</v>
      </c>
      <c r="B21" s="73"/>
      <c r="C21" s="73"/>
      <c r="D21" s="73"/>
      <c r="E21" s="73" t="s">
        <v>22</v>
      </c>
      <c r="F21" s="73" t="s">
        <v>101</v>
      </c>
      <c r="G21" s="73" t="s">
        <v>55</v>
      </c>
      <c r="H21" s="73" t="s">
        <v>101</v>
      </c>
      <c r="I21" s="73"/>
      <c r="J21" s="73" t="s">
        <v>209</v>
      </c>
      <c r="K21" s="73" t="s">
        <v>929</v>
      </c>
      <c r="L21" s="73" t="s">
        <v>183</v>
      </c>
      <c r="M21" s="73" t="s">
        <v>101</v>
      </c>
      <c r="N21" s="73" t="s">
        <v>961</v>
      </c>
      <c r="O21" s="73" t="s">
        <v>962</v>
      </c>
      <c r="P21" s="73" t="s">
        <v>996</v>
      </c>
      <c r="Q21" s="73" t="s">
        <v>1029</v>
      </c>
      <c r="R21" s="73" t="s">
        <v>101</v>
      </c>
      <c r="S21" s="73" t="s">
        <v>1018</v>
      </c>
      <c r="T21" s="74" t="s">
        <v>438</v>
      </c>
      <c r="U21" s="73" t="s">
        <v>1064</v>
      </c>
      <c r="V21" s="73" t="s">
        <v>1068</v>
      </c>
      <c r="W21" s="73" t="s">
        <v>1064</v>
      </c>
      <c r="X21" s="73" t="s">
        <v>1065</v>
      </c>
      <c r="Y21" s="73" t="s">
        <v>101</v>
      </c>
      <c r="Z21" s="73" t="s">
        <v>1055</v>
      </c>
      <c r="AA21" s="73" t="s">
        <v>101</v>
      </c>
      <c r="AB21" s="73" t="s">
        <v>420</v>
      </c>
      <c r="AC21" s="73" t="s">
        <v>1247</v>
      </c>
      <c r="AD21" s="73" t="s">
        <v>101</v>
      </c>
      <c r="AE21" s="73" t="s">
        <v>425</v>
      </c>
      <c r="AF21" s="73" t="s">
        <v>418</v>
      </c>
      <c r="AG21" s="73" t="s">
        <v>427</v>
      </c>
      <c r="AH21" s="181">
        <f t="shared" si="7"/>
        <v>35</v>
      </c>
      <c r="AI21" s="180">
        <v>46024</v>
      </c>
      <c r="AJ21" s="180">
        <v>46387</v>
      </c>
      <c r="AK21" s="73" t="s">
        <v>251</v>
      </c>
      <c r="AL21" s="73" t="s">
        <v>394</v>
      </c>
      <c r="AM21" s="73" t="s">
        <v>1273</v>
      </c>
      <c r="AN21" s="73" t="s">
        <v>417</v>
      </c>
      <c r="AO21" s="73"/>
      <c r="AP21" s="73" t="s">
        <v>179</v>
      </c>
      <c r="AQ21" s="73" t="s">
        <v>178</v>
      </c>
      <c r="AR21" s="73" t="s">
        <v>101</v>
      </c>
      <c r="AS21" s="75"/>
      <c r="AT21" s="75"/>
      <c r="AU21" s="75"/>
      <c r="AV21" s="185">
        <f t="shared" si="8"/>
        <v>0</v>
      </c>
      <c r="AW21" s="184"/>
      <c r="AX21" s="184"/>
      <c r="AY21" s="184"/>
      <c r="AZ21" s="185">
        <f t="shared" si="9"/>
        <v>0</v>
      </c>
      <c r="BA21" s="184"/>
      <c r="BB21" s="184"/>
      <c r="BC21" s="184"/>
      <c r="BD21" s="185">
        <f t="shared" si="10"/>
        <v>0</v>
      </c>
      <c r="BE21" s="184">
        <v>35</v>
      </c>
      <c r="BF21" s="184"/>
      <c r="BG21" s="184"/>
      <c r="BH21" s="185">
        <f t="shared" si="11"/>
        <v>35</v>
      </c>
      <c r="BI21" s="76"/>
      <c r="BJ21" s="77" t="s">
        <v>819</v>
      </c>
      <c r="BK21" s="78">
        <f t="shared" si="12"/>
        <v>0</v>
      </c>
      <c r="BL21" s="79"/>
      <c r="BM21" s="79"/>
      <c r="BN21" s="79"/>
      <c r="BO21" s="79"/>
    </row>
    <row r="22" spans="1:67" ht="76.5" customHeight="1" x14ac:dyDescent="0.25">
      <c r="A22" s="80">
        <f t="shared" si="6"/>
        <v>15</v>
      </c>
      <c r="B22" s="73"/>
      <c r="C22" s="73"/>
      <c r="D22" s="73"/>
      <c r="E22" s="73" t="s">
        <v>22</v>
      </c>
      <c r="F22" s="73" t="s">
        <v>101</v>
      </c>
      <c r="G22" s="73" t="s">
        <v>55</v>
      </c>
      <c r="H22" s="73" t="s">
        <v>101</v>
      </c>
      <c r="I22" s="73"/>
      <c r="J22" s="73" t="s">
        <v>209</v>
      </c>
      <c r="K22" s="73" t="s">
        <v>929</v>
      </c>
      <c r="L22" s="73" t="s">
        <v>183</v>
      </c>
      <c r="M22" s="73" t="s">
        <v>101</v>
      </c>
      <c r="N22" s="73" t="s">
        <v>955</v>
      </c>
      <c r="O22" s="73" t="s">
        <v>963</v>
      </c>
      <c r="P22" s="73" t="s">
        <v>997</v>
      </c>
      <c r="Q22" s="73" t="s">
        <v>1025</v>
      </c>
      <c r="R22" s="73" t="s">
        <v>101</v>
      </c>
      <c r="S22" s="73" t="s">
        <v>1018</v>
      </c>
      <c r="T22" s="74" t="s">
        <v>438</v>
      </c>
      <c r="U22" s="73" t="s">
        <v>1056</v>
      </c>
      <c r="V22" s="73" t="s">
        <v>1069</v>
      </c>
      <c r="W22" s="73" t="s">
        <v>1056</v>
      </c>
      <c r="X22" s="73" t="s">
        <v>1057</v>
      </c>
      <c r="Y22" s="73" t="s">
        <v>101</v>
      </c>
      <c r="Z22" s="73" t="s">
        <v>1055</v>
      </c>
      <c r="AA22" s="73" t="s">
        <v>101</v>
      </c>
      <c r="AB22" s="73" t="s">
        <v>420</v>
      </c>
      <c r="AC22" s="73" t="s">
        <v>1247</v>
      </c>
      <c r="AD22" s="73" t="s">
        <v>101</v>
      </c>
      <c r="AE22" s="73" t="s">
        <v>425</v>
      </c>
      <c r="AF22" s="73" t="s">
        <v>418</v>
      </c>
      <c r="AG22" s="73" t="s">
        <v>427</v>
      </c>
      <c r="AH22" s="181">
        <f t="shared" si="7"/>
        <v>45</v>
      </c>
      <c r="AI22" s="180">
        <v>46024</v>
      </c>
      <c r="AJ22" s="180">
        <v>46387</v>
      </c>
      <c r="AK22" s="73" t="s">
        <v>251</v>
      </c>
      <c r="AL22" s="73" t="s">
        <v>394</v>
      </c>
      <c r="AM22" s="73" t="s">
        <v>1273</v>
      </c>
      <c r="AN22" s="73" t="s">
        <v>417</v>
      </c>
      <c r="AO22" s="73"/>
      <c r="AP22" s="73" t="s">
        <v>179</v>
      </c>
      <c r="AQ22" s="73" t="s">
        <v>178</v>
      </c>
      <c r="AR22" s="73" t="s">
        <v>101</v>
      </c>
      <c r="AS22" s="75"/>
      <c r="AT22" s="75"/>
      <c r="AU22" s="75"/>
      <c r="AV22" s="185">
        <f t="shared" si="8"/>
        <v>0</v>
      </c>
      <c r="AW22" s="184"/>
      <c r="AX22" s="184"/>
      <c r="AY22" s="184"/>
      <c r="AZ22" s="185">
        <f t="shared" si="9"/>
        <v>0</v>
      </c>
      <c r="BA22" s="184">
        <v>45</v>
      </c>
      <c r="BB22" s="184"/>
      <c r="BC22" s="184"/>
      <c r="BD22" s="185">
        <f t="shared" si="10"/>
        <v>45</v>
      </c>
      <c r="BE22" s="184"/>
      <c r="BF22" s="184"/>
      <c r="BG22" s="184"/>
      <c r="BH22" s="185">
        <f t="shared" si="11"/>
        <v>0</v>
      </c>
      <c r="BI22" s="76"/>
      <c r="BJ22" s="77" t="s">
        <v>819</v>
      </c>
      <c r="BK22" s="78">
        <f t="shared" si="12"/>
        <v>0</v>
      </c>
      <c r="BL22" s="79"/>
      <c r="BM22" s="79"/>
      <c r="BN22" s="79"/>
      <c r="BO22" s="79"/>
    </row>
    <row r="23" spans="1:67" ht="76.5" customHeight="1" x14ac:dyDescent="0.25">
      <c r="A23" s="80">
        <f t="shared" si="6"/>
        <v>16</v>
      </c>
      <c r="B23" s="73"/>
      <c r="C23" s="73"/>
      <c r="D23" s="73"/>
      <c r="E23" s="73" t="s">
        <v>22</v>
      </c>
      <c r="F23" s="73" t="s">
        <v>101</v>
      </c>
      <c r="G23" s="73" t="s">
        <v>55</v>
      </c>
      <c r="H23" s="73" t="s">
        <v>101</v>
      </c>
      <c r="I23" s="73"/>
      <c r="J23" s="73" t="s">
        <v>209</v>
      </c>
      <c r="K23" s="73" t="s">
        <v>929</v>
      </c>
      <c r="L23" s="73" t="s">
        <v>183</v>
      </c>
      <c r="M23" s="73" t="s">
        <v>101</v>
      </c>
      <c r="N23" s="73" t="s">
        <v>955</v>
      </c>
      <c r="O23" s="73" t="s">
        <v>963</v>
      </c>
      <c r="P23" s="73" t="s">
        <v>997</v>
      </c>
      <c r="Q23" s="73" t="s">
        <v>1030</v>
      </c>
      <c r="R23" s="73" t="s">
        <v>101</v>
      </c>
      <c r="S23" s="73" t="s">
        <v>1018</v>
      </c>
      <c r="T23" s="74" t="s">
        <v>438</v>
      </c>
      <c r="U23" s="73" t="s">
        <v>1064</v>
      </c>
      <c r="V23" s="73" t="s">
        <v>1069</v>
      </c>
      <c r="W23" s="73" t="s">
        <v>1064</v>
      </c>
      <c r="X23" s="73" t="s">
        <v>1065</v>
      </c>
      <c r="Y23" s="73" t="s">
        <v>101</v>
      </c>
      <c r="Z23" s="73" t="s">
        <v>1055</v>
      </c>
      <c r="AA23" s="73" t="s">
        <v>101</v>
      </c>
      <c r="AB23" s="73" t="s">
        <v>420</v>
      </c>
      <c r="AC23" s="73" t="s">
        <v>1247</v>
      </c>
      <c r="AD23" s="73" t="s">
        <v>101</v>
      </c>
      <c r="AE23" s="73" t="s">
        <v>425</v>
      </c>
      <c r="AF23" s="73" t="s">
        <v>418</v>
      </c>
      <c r="AG23" s="73" t="s">
        <v>427</v>
      </c>
      <c r="AH23" s="181">
        <f t="shared" si="7"/>
        <v>45</v>
      </c>
      <c r="AI23" s="180">
        <v>46024</v>
      </c>
      <c r="AJ23" s="180">
        <v>46387</v>
      </c>
      <c r="AK23" s="73" t="s">
        <v>251</v>
      </c>
      <c r="AL23" s="73" t="s">
        <v>394</v>
      </c>
      <c r="AM23" s="73" t="s">
        <v>1273</v>
      </c>
      <c r="AN23" s="73" t="s">
        <v>417</v>
      </c>
      <c r="AO23" s="73"/>
      <c r="AP23" s="73" t="s">
        <v>179</v>
      </c>
      <c r="AQ23" s="73" t="s">
        <v>178</v>
      </c>
      <c r="AR23" s="73" t="s">
        <v>101</v>
      </c>
      <c r="AS23" s="75"/>
      <c r="AT23" s="75"/>
      <c r="AU23" s="75"/>
      <c r="AV23" s="185">
        <f t="shared" si="8"/>
        <v>0</v>
      </c>
      <c r="AW23" s="184"/>
      <c r="AX23" s="184"/>
      <c r="AY23" s="184"/>
      <c r="AZ23" s="185">
        <f t="shared" si="9"/>
        <v>0</v>
      </c>
      <c r="BA23" s="184">
        <v>45</v>
      </c>
      <c r="BB23" s="184"/>
      <c r="BC23" s="184"/>
      <c r="BD23" s="185">
        <f t="shared" si="10"/>
        <v>45</v>
      </c>
      <c r="BE23" s="184"/>
      <c r="BF23" s="184"/>
      <c r="BG23" s="184"/>
      <c r="BH23" s="185">
        <f t="shared" si="11"/>
        <v>0</v>
      </c>
      <c r="BI23" s="76"/>
      <c r="BJ23" s="77" t="s">
        <v>819</v>
      </c>
      <c r="BK23" s="78">
        <f t="shared" si="12"/>
        <v>0</v>
      </c>
      <c r="BL23" s="79"/>
      <c r="BM23" s="79"/>
      <c r="BN23" s="79"/>
      <c r="BO23" s="79"/>
    </row>
    <row r="24" spans="1:67" ht="76.5" customHeight="1" x14ac:dyDescent="0.25">
      <c r="A24" s="80">
        <f t="shared" si="6"/>
        <v>17</v>
      </c>
      <c r="B24" s="73"/>
      <c r="C24" s="73"/>
      <c r="D24" s="73"/>
      <c r="E24" s="73" t="s">
        <v>22</v>
      </c>
      <c r="F24" s="73" t="s">
        <v>101</v>
      </c>
      <c r="G24" s="73" t="s">
        <v>55</v>
      </c>
      <c r="H24" s="73" t="s">
        <v>101</v>
      </c>
      <c r="I24" s="73"/>
      <c r="J24" s="73" t="s">
        <v>209</v>
      </c>
      <c r="K24" s="73" t="s">
        <v>929</v>
      </c>
      <c r="L24" s="73" t="s">
        <v>183</v>
      </c>
      <c r="M24" s="73" t="s">
        <v>101</v>
      </c>
      <c r="N24" s="73" t="s">
        <v>969</v>
      </c>
      <c r="O24" s="73" t="s">
        <v>970</v>
      </c>
      <c r="P24" s="73" t="s">
        <v>1001</v>
      </c>
      <c r="Q24" s="73" t="s">
        <v>1026</v>
      </c>
      <c r="R24" s="73" t="s">
        <v>101</v>
      </c>
      <c r="S24" s="73" t="s">
        <v>1018</v>
      </c>
      <c r="T24" s="74" t="s">
        <v>438</v>
      </c>
      <c r="U24" s="73" t="s">
        <v>1064</v>
      </c>
      <c r="V24" s="73" t="s">
        <v>1071</v>
      </c>
      <c r="W24" s="73" t="s">
        <v>1064</v>
      </c>
      <c r="X24" s="73" t="s">
        <v>1065</v>
      </c>
      <c r="Y24" s="73" t="s">
        <v>101</v>
      </c>
      <c r="Z24" s="73" t="s">
        <v>1055</v>
      </c>
      <c r="AA24" s="73" t="s">
        <v>101</v>
      </c>
      <c r="AB24" s="73" t="s">
        <v>420</v>
      </c>
      <c r="AC24" s="73" t="s">
        <v>1247</v>
      </c>
      <c r="AD24" s="73" t="s">
        <v>101</v>
      </c>
      <c r="AE24" s="73" t="s">
        <v>425</v>
      </c>
      <c r="AF24" s="73" t="s">
        <v>418</v>
      </c>
      <c r="AG24" s="73" t="s">
        <v>427</v>
      </c>
      <c r="AH24" s="181">
        <f t="shared" ref="AH24" si="13">+AV24+AZ24+BD24+BH24</f>
        <v>270</v>
      </c>
      <c r="AI24" s="180">
        <v>46024</v>
      </c>
      <c r="AJ24" s="180">
        <v>46203</v>
      </c>
      <c r="AK24" s="73" t="s">
        <v>251</v>
      </c>
      <c r="AL24" s="73" t="s">
        <v>394</v>
      </c>
      <c r="AM24" s="73" t="s">
        <v>1273</v>
      </c>
      <c r="AN24" s="73" t="s">
        <v>417</v>
      </c>
      <c r="AO24" s="73"/>
      <c r="AP24" s="73" t="s">
        <v>179</v>
      </c>
      <c r="AQ24" s="73" t="s">
        <v>178</v>
      </c>
      <c r="AR24" s="73" t="s">
        <v>101</v>
      </c>
      <c r="AS24" s="75"/>
      <c r="AT24" s="75"/>
      <c r="AU24" s="75"/>
      <c r="AV24" s="185">
        <f t="shared" ref="AV24" si="14">SUM(AS24:AU24)</f>
        <v>0</v>
      </c>
      <c r="AW24" s="184"/>
      <c r="AX24" s="184"/>
      <c r="AY24" s="184">
        <v>270</v>
      </c>
      <c r="AZ24" s="185">
        <f t="shared" ref="AZ24:AZ51" si="15">SUM(AW24:AY24)</f>
        <v>270</v>
      </c>
      <c r="BA24" s="184"/>
      <c r="BB24" s="184"/>
      <c r="BC24" s="184"/>
      <c r="BD24" s="185">
        <f t="shared" ref="BD24:BD51" si="16">SUM(BA24:BC24)</f>
        <v>0</v>
      </c>
      <c r="BE24" s="184"/>
      <c r="BF24" s="184"/>
      <c r="BG24" s="184"/>
      <c r="BH24" s="185">
        <f t="shared" ref="BH24:BH51" si="17">SUM(BE24:BG24)</f>
        <v>0</v>
      </c>
      <c r="BI24" s="76"/>
      <c r="BJ24" s="77" t="s">
        <v>819</v>
      </c>
      <c r="BK24" s="78">
        <f t="shared" si="12"/>
        <v>0</v>
      </c>
      <c r="BL24" s="79"/>
      <c r="BM24" s="79"/>
      <c r="BN24" s="79"/>
      <c r="BO24" s="79"/>
    </row>
    <row r="25" spans="1:67" ht="76.5" customHeight="1" x14ac:dyDescent="0.25">
      <c r="A25" s="80">
        <f t="shared" si="6"/>
        <v>18</v>
      </c>
      <c r="B25" s="73"/>
      <c r="C25" s="73"/>
      <c r="D25" s="73"/>
      <c r="E25" s="73" t="s">
        <v>22</v>
      </c>
      <c r="F25" s="73" t="s">
        <v>101</v>
      </c>
      <c r="G25" s="73" t="s">
        <v>55</v>
      </c>
      <c r="H25" s="73" t="s">
        <v>101</v>
      </c>
      <c r="I25" s="73"/>
      <c r="J25" s="73" t="s">
        <v>209</v>
      </c>
      <c r="K25" s="73" t="s">
        <v>929</v>
      </c>
      <c r="L25" s="73" t="s">
        <v>183</v>
      </c>
      <c r="M25" s="73" t="s">
        <v>101</v>
      </c>
      <c r="N25" s="73" t="s">
        <v>967</v>
      </c>
      <c r="O25" s="73" t="s">
        <v>971</v>
      </c>
      <c r="P25" s="73" t="s">
        <v>1002</v>
      </c>
      <c r="Q25" s="73" t="s">
        <v>1027</v>
      </c>
      <c r="R25" s="73" t="s">
        <v>101</v>
      </c>
      <c r="S25" s="73" t="s">
        <v>1018</v>
      </c>
      <c r="T25" s="74" t="s">
        <v>438</v>
      </c>
      <c r="U25" s="73" t="s">
        <v>1064</v>
      </c>
      <c r="V25" s="73" t="s">
        <v>1072</v>
      </c>
      <c r="W25" s="73" t="s">
        <v>1064</v>
      </c>
      <c r="X25" s="73" t="s">
        <v>1065</v>
      </c>
      <c r="Y25" s="73" t="s">
        <v>101</v>
      </c>
      <c r="Z25" s="73" t="s">
        <v>1055</v>
      </c>
      <c r="AA25" s="73" t="s">
        <v>101</v>
      </c>
      <c r="AB25" s="73" t="s">
        <v>420</v>
      </c>
      <c r="AC25" s="73" t="s">
        <v>1247</v>
      </c>
      <c r="AD25" s="73" t="s">
        <v>101</v>
      </c>
      <c r="AE25" s="73" t="s">
        <v>425</v>
      </c>
      <c r="AF25" s="73" t="s">
        <v>418</v>
      </c>
      <c r="AG25" s="73" t="s">
        <v>427</v>
      </c>
      <c r="AH25" s="181">
        <f t="shared" ref="AH25:AH52" si="18">+AV25+AZ25+BD25+BH25</f>
        <v>178</v>
      </c>
      <c r="AI25" s="180">
        <v>46024</v>
      </c>
      <c r="AJ25" s="180">
        <v>46111</v>
      </c>
      <c r="AK25" s="73" t="s">
        <v>251</v>
      </c>
      <c r="AL25" s="73" t="s">
        <v>394</v>
      </c>
      <c r="AM25" s="73" t="s">
        <v>1273</v>
      </c>
      <c r="AN25" s="73" t="s">
        <v>417</v>
      </c>
      <c r="AO25" s="73"/>
      <c r="AP25" s="73" t="s">
        <v>179</v>
      </c>
      <c r="AQ25" s="73" t="s">
        <v>178</v>
      </c>
      <c r="AR25" s="73" t="s">
        <v>101</v>
      </c>
      <c r="AS25" s="75"/>
      <c r="AT25" s="75"/>
      <c r="AU25" s="75">
        <v>178</v>
      </c>
      <c r="AV25" s="185">
        <f t="shared" ref="AV25:AV51" si="19">SUM(AS25:AU25)</f>
        <v>178</v>
      </c>
      <c r="AW25" s="184"/>
      <c r="AX25" s="184"/>
      <c r="AY25" s="184"/>
      <c r="AZ25" s="185">
        <f t="shared" si="15"/>
        <v>0</v>
      </c>
      <c r="BA25" s="184"/>
      <c r="BB25" s="184"/>
      <c r="BC25" s="184"/>
      <c r="BD25" s="185">
        <f t="shared" si="16"/>
        <v>0</v>
      </c>
      <c r="BE25" s="184"/>
      <c r="BF25" s="184"/>
      <c r="BG25" s="184"/>
      <c r="BH25" s="185">
        <f t="shared" si="17"/>
        <v>0</v>
      </c>
      <c r="BI25" s="76"/>
      <c r="BJ25" s="77" t="s">
        <v>819</v>
      </c>
      <c r="BK25" s="78">
        <f t="shared" si="12"/>
        <v>0</v>
      </c>
      <c r="BL25" s="79"/>
      <c r="BM25" s="79"/>
      <c r="BN25" s="79"/>
      <c r="BO25" s="79"/>
    </row>
    <row r="26" spans="1:67" ht="76.5" customHeight="1" x14ac:dyDescent="0.25">
      <c r="A26" s="80">
        <f t="shared" si="6"/>
        <v>19</v>
      </c>
      <c r="B26" s="73"/>
      <c r="C26" s="73"/>
      <c r="D26" s="73"/>
      <c r="E26" s="73" t="s">
        <v>22</v>
      </c>
      <c r="F26" s="73" t="s">
        <v>101</v>
      </c>
      <c r="G26" s="73" t="s">
        <v>55</v>
      </c>
      <c r="H26" s="73" t="s">
        <v>101</v>
      </c>
      <c r="I26" s="73"/>
      <c r="J26" s="73" t="s">
        <v>209</v>
      </c>
      <c r="K26" s="73" t="s">
        <v>929</v>
      </c>
      <c r="L26" s="73" t="s">
        <v>183</v>
      </c>
      <c r="M26" s="73" t="s">
        <v>101</v>
      </c>
      <c r="N26" s="73" t="s">
        <v>965</v>
      </c>
      <c r="O26" s="73" t="s">
        <v>966</v>
      </c>
      <c r="P26" s="73" t="s">
        <v>1000</v>
      </c>
      <c r="Q26" s="73" t="s">
        <v>1028</v>
      </c>
      <c r="R26" s="73" t="s">
        <v>101</v>
      </c>
      <c r="S26" s="73" t="s">
        <v>1018</v>
      </c>
      <c r="T26" s="74" t="s">
        <v>438</v>
      </c>
      <c r="U26" s="73" t="s">
        <v>1064</v>
      </c>
      <c r="V26" s="73" t="s">
        <v>1070</v>
      </c>
      <c r="W26" s="73" t="s">
        <v>1064</v>
      </c>
      <c r="X26" s="73" t="s">
        <v>1065</v>
      </c>
      <c r="Y26" s="73" t="s">
        <v>101</v>
      </c>
      <c r="Z26" s="73" t="s">
        <v>1055</v>
      </c>
      <c r="AA26" s="73" t="s">
        <v>101</v>
      </c>
      <c r="AB26" s="73" t="s">
        <v>420</v>
      </c>
      <c r="AC26" s="73" t="s">
        <v>1247</v>
      </c>
      <c r="AD26" s="73" t="s">
        <v>101</v>
      </c>
      <c r="AE26" s="73" t="s">
        <v>425</v>
      </c>
      <c r="AF26" s="73" t="s">
        <v>418</v>
      </c>
      <c r="AG26" s="73" t="s">
        <v>427</v>
      </c>
      <c r="AH26" s="181">
        <f t="shared" si="18"/>
        <v>50</v>
      </c>
      <c r="AI26" s="180">
        <v>46024</v>
      </c>
      <c r="AJ26" s="180">
        <v>46387</v>
      </c>
      <c r="AK26" s="73" t="s">
        <v>251</v>
      </c>
      <c r="AL26" s="73" t="s">
        <v>394</v>
      </c>
      <c r="AM26" s="73" t="s">
        <v>1273</v>
      </c>
      <c r="AN26" s="73" t="s">
        <v>417</v>
      </c>
      <c r="AO26" s="73"/>
      <c r="AP26" s="73" t="s">
        <v>179</v>
      </c>
      <c r="AQ26" s="73" t="s">
        <v>178</v>
      </c>
      <c r="AR26" s="73" t="s">
        <v>101</v>
      </c>
      <c r="AS26" s="75"/>
      <c r="AT26" s="75"/>
      <c r="AU26" s="75"/>
      <c r="AV26" s="185">
        <f t="shared" si="19"/>
        <v>0</v>
      </c>
      <c r="AW26" s="184"/>
      <c r="AX26" s="184"/>
      <c r="AY26" s="184"/>
      <c r="AZ26" s="185">
        <f t="shared" si="15"/>
        <v>0</v>
      </c>
      <c r="BA26" s="184"/>
      <c r="BB26" s="184"/>
      <c r="BC26" s="184"/>
      <c r="BD26" s="185">
        <f t="shared" si="16"/>
        <v>0</v>
      </c>
      <c r="BE26" s="184"/>
      <c r="BF26" s="184">
        <v>20</v>
      </c>
      <c r="BG26" s="184">
        <v>30</v>
      </c>
      <c r="BH26" s="185">
        <f t="shared" si="17"/>
        <v>50</v>
      </c>
      <c r="BI26" s="76"/>
      <c r="BJ26" s="77" t="s">
        <v>819</v>
      </c>
      <c r="BK26" s="78">
        <f t="shared" si="12"/>
        <v>0</v>
      </c>
      <c r="BL26" s="79"/>
      <c r="BM26" s="79"/>
      <c r="BN26" s="79"/>
      <c r="BO26" s="79"/>
    </row>
    <row r="27" spans="1:67" ht="76.5" customHeight="1" x14ac:dyDescent="0.25">
      <c r="A27" s="80">
        <f t="shared" si="6"/>
        <v>20</v>
      </c>
      <c r="B27" s="73"/>
      <c r="C27" s="73"/>
      <c r="D27" s="73"/>
      <c r="E27" s="73" t="s">
        <v>19</v>
      </c>
      <c r="F27" s="73" t="s">
        <v>101</v>
      </c>
      <c r="G27" s="73" t="s">
        <v>55</v>
      </c>
      <c r="H27" s="73" t="s">
        <v>101</v>
      </c>
      <c r="I27" s="73"/>
      <c r="J27" s="73" t="s">
        <v>209</v>
      </c>
      <c r="K27" s="73" t="s">
        <v>929</v>
      </c>
      <c r="L27" s="73" t="s">
        <v>183</v>
      </c>
      <c r="M27" s="73" t="s">
        <v>101</v>
      </c>
      <c r="N27" s="73" t="s">
        <v>972</v>
      </c>
      <c r="O27" s="73" t="s">
        <v>972</v>
      </c>
      <c r="P27" s="73" t="s">
        <v>973</v>
      </c>
      <c r="Q27" s="73" t="s">
        <v>1031</v>
      </c>
      <c r="R27" s="73" t="s">
        <v>1003</v>
      </c>
      <c r="S27" s="73" t="s">
        <v>1018</v>
      </c>
      <c r="T27" s="74" t="s">
        <v>438</v>
      </c>
      <c r="U27" s="73" t="s">
        <v>1875</v>
      </c>
      <c r="V27" s="73" t="s">
        <v>1076</v>
      </c>
      <c r="W27" s="73" t="s">
        <v>1073</v>
      </c>
      <c r="X27" s="73" t="s">
        <v>1074</v>
      </c>
      <c r="Y27" s="73" t="s">
        <v>1075</v>
      </c>
      <c r="Z27" s="73" t="s">
        <v>1077</v>
      </c>
      <c r="AA27" s="73" t="s">
        <v>1078</v>
      </c>
      <c r="AB27" s="73" t="s">
        <v>426</v>
      </c>
      <c r="AC27" s="73" t="s">
        <v>1248</v>
      </c>
      <c r="AD27" s="73" t="s">
        <v>101</v>
      </c>
      <c r="AE27" s="73" t="s">
        <v>425</v>
      </c>
      <c r="AF27" s="73" t="s">
        <v>418</v>
      </c>
      <c r="AG27" s="73" t="s">
        <v>427</v>
      </c>
      <c r="AH27" s="179">
        <f t="shared" si="18"/>
        <v>1</v>
      </c>
      <c r="AI27" s="180">
        <v>46023</v>
      </c>
      <c r="AJ27" s="180">
        <v>46264</v>
      </c>
      <c r="AK27" s="73" t="s">
        <v>251</v>
      </c>
      <c r="AL27" s="73" t="s">
        <v>406</v>
      </c>
      <c r="AM27" s="73" t="s">
        <v>1272</v>
      </c>
      <c r="AN27" s="73" t="s">
        <v>417</v>
      </c>
      <c r="AO27" s="73"/>
      <c r="AP27" s="73" t="s">
        <v>179</v>
      </c>
      <c r="AQ27" s="73" t="s">
        <v>178</v>
      </c>
      <c r="AR27" s="73" t="s">
        <v>101</v>
      </c>
      <c r="AS27" s="182"/>
      <c r="AT27" s="182"/>
      <c r="AU27" s="182"/>
      <c r="AV27" s="183">
        <f t="shared" si="19"/>
        <v>0</v>
      </c>
      <c r="AW27" s="182"/>
      <c r="AX27" s="182"/>
      <c r="AY27" s="182"/>
      <c r="AZ27" s="183">
        <f t="shared" si="15"/>
        <v>0</v>
      </c>
      <c r="BA27" s="182"/>
      <c r="BB27" s="182">
        <v>1</v>
      </c>
      <c r="BC27" s="182"/>
      <c r="BD27" s="183">
        <f t="shared" si="16"/>
        <v>1</v>
      </c>
      <c r="BE27" s="182"/>
      <c r="BF27" s="182"/>
      <c r="BG27" s="182"/>
      <c r="BH27" s="183">
        <f t="shared" si="17"/>
        <v>0</v>
      </c>
      <c r="BI27" s="76"/>
      <c r="BJ27" s="77" t="s">
        <v>819</v>
      </c>
      <c r="BK27" s="78">
        <f t="shared" si="12"/>
        <v>0</v>
      </c>
      <c r="BL27" s="79"/>
      <c r="BM27" s="79"/>
      <c r="BN27" s="79"/>
      <c r="BO27" s="79"/>
    </row>
    <row r="28" spans="1:67" ht="76.5" customHeight="1" x14ac:dyDescent="0.25">
      <c r="A28" s="80">
        <f t="shared" si="6"/>
        <v>21</v>
      </c>
      <c r="B28" s="73"/>
      <c r="C28" s="73"/>
      <c r="D28" s="73"/>
      <c r="E28" s="73" t="s">
        <v>19</v>
      </c>
      <c r="F28" s="73" t="s">
        <v>101</v>
      </c>
      <c r="G28" s="73" t="s">
        <v>55</v>
      </c>
      <c r="H28" s="73" t="s">
        <v>101</v>
      </c>
      <c r="I28" s="73"/>
      <c r="J28" s="73" t="s">
        <v>209</v>
      </c>
      <c r="K28" s="73" t="s">
        <v>929</v>
      </c>
      <c r="L28" s="73" t="s">
        <v>183</v>
      </c>
      <c r="M28" s="73" t="s">
        <v>101</v>
      </c>
      <c r="N28" s="73" t="s">
        <v>972</v>
      </c>
      <c r="O28" s="73" t="s">
        <v>972</v>
      </c>
      <c r="P28" s="73" t="s">
        <v>973</v>
      </c>
      <c r="Q28" s="73" t="s">
        <v>1031</v>
      </c>
      <c r="R28" s="73" t="s">
        <v>1003</v>
      </c>
      <c r="S28" s="73" t="s">
        <v>1018</v>
      </c>
      <c r="T28" s="74" t="s">
        <v>438</v>
      </c>
      <c r="U28" s="73" t="s">
        <v>1876</v>
      </c>
      <c r="V28" s="73" t="s">
        <v>1079</v>
      </c>
      <c r="W28" s="73" t="s">
        <v>1080</v>
      </c>
      <c r="X28" s="73" t="s">
        <v>1081</v>
      </c>
      <c r="Y28" s="73" t="s">
        <v>1082</v>
      </c>
      <c r="Z28" s="73" t="s">
        <v>1083</v>
      </c>
      <c r="AA28" s="73" t="s">
        <v>1084</v>
      </c>
      <c r="AB28" s="73" t="s">
        <v>426</v>
      </c>
      <c r="AC28" s="73" t="s">
        <v>1249</v>
      </c>
      <c r="AD28" s="73" t="s">
        <v>101</v>
      </c>
      <c r="AE28" s="73" t="s">
        <v>425</v>
      </c>
      <c r="AF28" s="73" t="s">
        <v>418</v>
      </c>
      <c r="AG28" s="73" t="s">
        <v>427</v>
      </c>
      <c r="AH28" s="179">
        <f t="shared" si="18"/>
        <v>0.2</v>
      </c>
      <c r="AI28" s="180">
        <v>46204</v>
      </c>
      <c r="AJ28" s="180">
        <v>46629</v>
      </c>
      <c r="AK28" s="73" t="s">
        <v>251</v>
      </c>
      <c r="AL28" s="73" t="s">
        <v>406</v>
      </c>
      <c r="AM28" s="73" t="s">
        <v>1272</v>
      </c>
      <c r="AN28" s="73" t="s">
        <v>417</v>
      </c>
      <c r="AO28" s="73"/>
      <c r="AP28" s="73" t="s">
        <v>179</v>
      </c>
      <c r="AQ28" s="73" t="s">
        <v>178</v>
      </c>
      <c r="AR28" s="73" t="s">
        <v>101</v>
      </c>
      <c r="AS28" s="182"/>
      <c r="AT28" s="182"/>
      <c r="AU28" s="182"/>
      <c r="AV28" s="183">
        <f t="shared" si="19"/>
        <v>0</v>
      </c>
      <c r="AW28" s="182"/>
      <c r="AX28" s="182"/>
      <c r="AY28" s="182"/>
      <c r="AZ28" s="183">
        <f t="shared" si="15"/>
        <v>0</v>
      </c>
      <c r="BA28" s="182"/>
      <c r="BB28" s="182"/>
      <c r="BC28" s="182"/>
      <c r="BD28" s="183">
        <f t="shared" si="16"/>
        <v>0</v>
      </c>
      <c r="BE28" s="182"/>
      <c r="BF28" s="182"/>
      <c r="BG28" s="182">
        <v>0.2</v>
      </c>
      <c r="BH28" s="183">
        <f t="shared" si="17"/>
        <v>0.2</v>
      </c>
      <c r="BI28" s="76"/>
      <c r="BJ28" s="77" t="s">
        <v>819</v>
      </c>
      <c r="BK28" s="78">
        <f t="shared" si="12"/>
        <v>0</v>
      </c>
      <c r="BL28" s="79"/>
      <c r="BM28" s="79"/>
      <c r="BN28" s="79"/>
      <c r="BO28" s="79"/>
    </row>
    <row r="29" spans="1:67" ht="76.5" customHeight="1" x14ac:dyDescent="0.25">
      <c r="A29" s="80">
        <f t="shared" si="6"/>
        <v>22</v>
      </c>
      <c r="B29" s="73"/>
      <c r="C29" s="73"/>
      <c r="D29" s="73"/>
      <c r="E29" s="73" t="s">
        <v>19</v>
      </c>
      <c r="F29" s="73" t="s">
        <v>101</v>
      </c>
      <c r="G29" s="73" t="s">
        <v>55</v>
      </c>
      <c r="H29" s="73" t="s">
        <v>101</v>
      </c>
      <c r="I29" s="73"/>
      <c r="J29" s="73" t="s">
        <v>209</v>
      </c>
      <c r="K29" s="73" t="s">
        <v>929</v>
      </c>
      <c r="L29" s="73" t="s">
        <v>183</v>
      </c>
      <c r="M29" s="73" t="s">
        <v>101</v>
      </c>
      <c r="N29" s="73" t="s">
        <v>972</v>
      </c>
      <c r="O29" s="73" t="s">
        <v>974</v>
      </c>
      <c r="P29" s="73" t="s">
        <v>974</v>
      </c>
      <c r="Q29" s="73"/>
      <c r="R29" s="73" t="s">
        <v>1004</v>
      </c>
      <c r="S29" s="73" t="s">
        <v>1018</v>
      </c>
      <c r="T29" s="74" t="s">
        <v>438</v>
      </c>
      <c r="U29" s="73" t="s">
        <v>1085</v>
      </c>
      <c r="V29" s="73" t="s">
        <v>1086</v>
      </c>
      <c r="W29" s="73" t="s">
        <v>1087</v>
      </c>
      <c r="X29" s="73" t="s">
        <v>1088</v>
      </c>
      <c r="Y29" s="73" t="s">
        <v>1089</v>
      </c>
      <c r="Z29" s="73" t="s">
        <v>1090</v>
      </c>
      <c r="AA29" s="73" t="s">
        <v>1091</v>
      </c>
      <c r="AB29" s="73" t="s">
        <v>424</v>
      </c>
      <c r="AC29" s="73" t="s">
        <v>1250</v>
      </c>
      <c r="AD29" s="73" t="s">
        <v>101</v>
      </c>
      <c r="AE29" s="73" t="s">
        <v>425</v>
      </c>
      <c r="AF29" s="73" t="s">
        <v>1271</v>
      </c>
      <c r="AG29" s="73" t="s">
        <v>427</v>
      </c>
      <c r="AH29" s="179">
        <f t="shared" si="18"/>
        <v>1</v>
      </c>
      <c r="AI29" s="180">
        <v>46023</v>
      </c>
      <c r="AJ29" s="180">
        <v>46386</v>
      </c>
      <c r="AK29" s="73" t="s">
        <v>251</v>
      </c>
      <c r="AL29" s="73" t="s">
        <v>406</v>
      </c>
      <c r="AM29" s="73" t="s">
        <v>1272</v>
      </c>
      <c r="AN29" s="73" t="s">
        <v>417</v>
      </c>
      <c r="AO29" s="73"/>
      <c r="AP29" s="73" t="s">
        <v>179</v>
      </c>
      <c r="AQ29" s="73" t="s">
        <v>178</v>
      </c>
      <c r="AR29" s="73" t="s">
        <v>101</v>
      </c>
      <c r="AS29" s="182"/>
      <c r="AT29" s="182"/>
      <c r="AU29" s="182"/>
      <c r="AV29" s="183">
        <f t="shared" si="19"/>
        <v>0</v>
      </c>
      <c r="AW29" s="182"/>
      <c r="AX29" s="182"/>
      <c r="AY29" s="182"/>
      <c r="AZ29" s="183">
        <f t="shared" si="15"/>
        <v>0</v>
      </c>
      <c r="BA29" s="182"/>
      <c r="BB29" s="182"/>
      <c r="BC29" s="182">
        <v>0.25</v>
      </c>
      <c r="BD29" s="183">
        <f t="shared" si="16"/>
        <v>0.25</v>
      </c>
      <c r="BE29" s="182"/>
      <c r="BF29" s="182"/>
      <c r="BG29" s="182">
        <v>0.75</v>
      </c>
      <c r="BH29" s="183">
        <f t="shared" si="17"/>
        <v>0.75</v>
      </c>
      <c r="BI29" s="76"/>
      <c r="BJ29" s="77" t="s">
        <v>819</v>
      </c>
      <c r="BK29" s="78">
        <f t="shared" si="12"/>
        <v>0</v>
      </c>
      <c r="BL29" s="79"/>
      <c r="BM29" s="79"/>
      <c r="BN29" s="79"/>
      <c r="BO29" s="79"/>
    </row>
    <row r="30" spans="1:67" ht="76.5" customHeight="1" x14ac:dyDescent="0.25">
      <c r="A30" s="80">
        <f t="shared" si="6"/>
        <v>23</v>
      </c>
      <c r="B30" s="73"/>
      <c r="C30" s="73"/>
      <c r="D30" s="73"/>
      <c r="E30" s="73" t="s">
        <v>19</v>
      </c>
      <c r="F30" s="73" t="s">
        <v>101</v>
      </c>
      <c r="G30" s="73" t="s">
        <v>55</v>
      </c>
      <c r="H30" s="73" t="s">
        <v>101</v>
      </c>
      <c r="I30" s="73"/>
      <c r="J30" s="73" t="s">
        <v>209</v>
      </c>
      <c r="K30" s="73" t="s">
        <v>929</v>
      </c>
      <c r="L30" s="73" t="s">
        <v>183</v>
      </c>
      <c r="M30" s="73" t="s">
        <v>101</v>
      </c>
      <c r="N30" s="73" t="s">
        <v>974</v>
      </c>
      <c r="O30" s="73" t="s">
        <v>974</v>
      </c>
      <c r="P30" s="73" t="s">
        <v>974</v>
      </c>
      <c r="Q30" s="73"/>
      <c r="R30" s="73" t="s">
        <v>1005</v>
      </c>
      <c r="S30" s="73" t="s">
        <v>1018</v>
      </c>
      <c r="T30" s="74" t="s">
        <v>438</v>
      </c>
      <c r="U30" s="73" t="s">
        <v>1092</v>
      </c>
      <c r="V30" s="73" t="s">
        <v>1093</v>
      </c>
      <c r="W30" s="73" t="s">
        <v>1087</v>
      </c>
      <c r="X30" s="73" t="s">
        <v>1088</v>
      </c>
      <c r="Y30" s="73" t="s">
        <v>1089</v>
      </c>
      <c r="Z30" s="73" t="s">
        <v>1090</v>
      </c>
      <c r="AA30" s="73" t="s">
        <v>1091</v>
      </c>
      <c r="AB30" s="73" t="s">
        <v>424</v>
      </c>
      <c r="AC30" s="73" t="s">
        <v>1250</v>
      </c>
      <c r="AD30" s="73" t="s">
        <v>101</v>
      </c>
      <c r="AE30" s="73" t="s">
        <v>425</v>
      </c>
      <c r="AF30" s="73" t="s">
        <v>418</v>
      </c>
      <c r="AG30" s="73" t="s">
        <v>427</v>
      </c>
      <c r="AH30" s="179">
        <f t="shared" si="18"/>
        <v>1</v>
      </c>
      <c r="AI30" s="180">
        <v>46023</v>
      </c>
      <c r="AJ30" s="180">
        <v>46386</v>
      </c>
      <c r="AK30" s="73" t="s">
        <v>251</v>
      </c>
      <c r="AL30" s="73" t="s">
        <v>406</v>
      </c>
      <c r="AM30" s="73" t="s">
        <v>1272</v>
      </c>
      <c r="AN30" s="73" t="s">
        <v>417</v>
      </c>
      <c r="AO30" s="73"/>
      <c r="AP30" s="73" t="s">
        <v>179</v>
      </c>
      <c r="AQ30" s="73" t="s">
        <v>178</v>
      </c>
      <c r="AR30" s="73" t="s">
        <v>101</v>
      </c>
      <c r="AS30" s="182"/>
      <c r="AT30" s="182"/>
      <c r="AU30" s="182"/>
      <c r="AV30" s="183">
        <f t="shared" si="19"/>
        <v>0</v>
      </c>
      <c r="AW30" s="182"/>
      <c r="AX30" s="182"/>
      <c r="AY30" s="182"/>
      <c r="AZ30" s="183">
        <f t="shared" si="15"/>
        <v>0</v>
      </c>
      <c r="BA30" s="182"/>
      <c r="BB30" s="182"/>
      <c r="BC30" s="186">
        <v>0.25</v>
      </c>
      <c r="BD30" s="187">
        <f t="shared" si="16"/>
        <v>0.25</v>
      </c>
      <c r="BE30" s="186"/>
      <c r="BF30" s="186"/>
      <c r="BG30" s="186">
        <v>0.75</v>
      </c>
      <c r="BH30" s="187">
        <f t="shared" si="17"/>
        <v>0.75</v>
      </c>
      <c r="BI30" s="76"/>
      <c r="BJ30" s="77" t="s">
        <v>819</v>
      </c>
      <c r="BK30" s="78">
        <f t="shared" si="12"/>
        <v>0</v>
      </c>
      <c r="BL30" s="79"/>
      <c r="BM30" s="79"/>
      <c r="BN30" s="79"/>
      <c r="BO30" s="79"/>
    </row>
    <row r="31" spans="1:67" ht="76.5" customHeight="1" x14ac:dyDescent="0.25">
      <c r="A31" s="80">
        <f t="shared" si="6"/>
        <v>24</v>
      </c>
      <c r="B31" s="73"/>
      <c r="C31" s="73"/>
      <c r="D31" s="73"/>
      <c r="E31" s="73" t="s">
        <v>22</v>
      </c>
      <c r="F31" s="73" t="s">
        <v>101</v>
      </c>
      <c r="G31" s="73" t="s">
        <v>55</v>
      </c>
      <c r="H31" s="73" t="s">
        <v>101</v>
      </c>
      <c r="I31" s="73"/>
      <c r="J31" s="73" t="s">
        <v>209</v>
      </c>
      <c r="K31" s="73" t="s">
        <v>929</v>
      </c>
      <c r="L31" s="73" t="s">
        <v>183</v>
      </c>
      <c r="M31" s="73" t="s">
        <v>101</v>
      </c>
      <c r="N31" s="73" t="s">
        <v>975</v>
      </c>
      <c r="O31" s="73" t="s">
        <v>976</v>
      </c>
      <c r="P31" s="73" t="s">
        <v>1006</v>
      </c>
      <c r="Q31" s="73" t="s">
        <v>1032</v>
      </c>
      <c r="R31" s="73" t="s">
        <v>101</v>
      </c>
      <c r="S31" s="73" t="s">
        <v>1018</v>
      </c>
      <c r="T31" s="74" t="s">
        <v>438</v>
      </c>
      <c r="U31" s="73" t="s">
        <v>1094</v>
      </c>
      <c r="V31" s="73" t="s">
        <v>1095</v>
      </c>
      <c r="W31" s="73" t="s">
        <v>1096</v>
      </c>
      <c r="X31" s="73" t="s">
        <v>1096</v>
      </c>
      <c r="Y31" s="73" t="s">
        <v>101</v>
      </c>
      <c r="Z31" s="73" t="s">
        <v>1097</v>
      </c>
      <c r="AA31" s="73" t="s">
        <v>101</v>
      </c>
      <c r="AB31" s="73" t="s">
        <v>420</v>
      </c>
      <c r="AC31" s="73" t="s">
        <v>1251</v>
      </c>
      <c r="AD31" s="73" t="s">
        <v>101</v>
      </c>
      <c r="AE31" s="73" t="s">
        <v>425</v>
      </c>
      <c r="AF31" s="73" t="s">
        <v>424</v>
      </c>
      <c r="AG31" s="73" t="s">
        <v>427</v>
      </c>
      <c r="AH31" s="181">
        <f t="shared" si="18"/>
        <v>1</v>
      </c>
      <c r="AI31" s="180">
        <v>46024</v>
      </c>
      <c r="AJ31" s="180">
        <v>46203</v>
      </c>
      <c r="AK31" s="73" t="s">
        <v>251</v>
      </c>
      <c r="AL31" s="73" t="s">
        <v>396</v>
      </c>
      <c r="AM31" s="73" t="s">
        <v>1284</v>
      </c>
      <c r="AN31" s="73" t="s">
        <v>417</v>
      </c>
      <c r="AO31" s="73"/>
      <c r="AP31" s="73" t="s">
        <v>179</v>
      </c>
      <c r="AQ31" s="73" t="s">
        <v>178</v>
      </c>
      <c r="AR31" s="73" t="s">
        <v>101</v>
      </c>
      <c r="AS31" s="75"/>
      <c r="AT31" s="75"/>
      <c r="AU31" s="75"/>
      <c r="AV31" s="185">
        <f t="shared" si="19"/>
        <v>0</v>
      </c>
      <c r="AW31" s="184"/>
      <c r="AX31" s="184"/>
      <c r="AY31" s="184">
        <v>1</v>
      </c>
      <c r="AZ31" s="185">
        <f t="shared" si="15"/>
        <v>1</v>
      </c>
      <c r="BA31" s="184"/>
      <c r="BB31" s="184"/>
      <c r="BC31" s="184"/>
      <c r="BD31" s="185">
        <f t="shared" si="16"/>
        <v>0</v>
      </c>
      <c r="BE31" s="184"/>
      <c r="BF31" s="184"/>
      <c r="BG31" s="184"/>
      <c r="BH31" s="185">
        <f t="shared" si="17"/>
        <v>0</v>
      </c>
      <c r="BI31" s="76"/>
      <c r="BJ31" s="77" t="s">
        <v>819</v>
      </c>
      <c r="BK31" s="78">
        <f t="shared" si="12"/>
        <v>0</v>
      </c>
      <c r="BL31" s="79"/>
      <c r="BM31" s="79"/>
      <c r="BN31" s="79"/>
      <c r="BO31" s="79"/>
    </row>
    <row r="32" spans="1:67" ht="76.5" customHeight="1" x14ac:dyDescent="0.25">
      <c r="A32" s="80">
        <f t="shared" si="6"/>
        <v>25</v>
      </c>
      <c r="B32" s="73"/>
      <c r="C32" s="73"/>
      <c r="D32" s="73"/>
      <c r="E32" s="73" t="s">
        <v>22</v>
      </c>
      <c r="F32" s="73" t="s">
        <v>101</v>
      </c>
      <c r="G32" s="73" t="s">
        <v>55</v>
      </c>
      <c r="H32" s="73" t="s">
        <v>101</v>
      </c>
      <c r="I32" s="73"/>
      <c r="J32" s="73" t="s">
        <v>209</v>
      </c>
      <c r="K32" s="73" t="s">
        <v>929</v>
      </c>
      <c r="L32" s="73" t="s">
        <v>183</v>
      </c>
      <c r="M32" s="73" t="s">
        <v>101</v>
      </c>
      <c r="N32" s="73" t="s">
        <v>975</v>
      </c>
      <c r="O32" s="73" t="s">
        <v>976</v>
      </c>
      <c r="P32" s="73" t="s">
        <v>1006</v>
      </c>
      <c r="Q32" s="73" t="s">
        <v>1032</v>
      </c>
      <c r="R32" s="73" t="s">
        <v>101</v>
      </c>
      <c r="S32" s="73" t="s">
        <v>1018</v>
      </c>
      <c r="T32" s="74" t="s">
        <v>438</v>
      </c>
      <c r="U32" s="73" t="s">
        <v>1098</v>
      </c>
      <c r="V32" s="73" t="s">
        <v>1099</v>
      </c>
      <c r="W32" s="73" t="s">
        <v>1100</v>
      </c>
      <c r="X32" s="73" t="s">
        <v>1100</v>
      </c>
      <c r="Y32" s="73" t="s">
        <v>101</v>
      </c>
      <c r="Z32" s="73" t="s">
        <v>1097</v>
      </c>
      <c r="AA32" s="73" t="s">
        <v>101</v>
      </c>
      <c r="AB32" s="73" t="s">
        <v>420</v>
      </c>
      <c r="AC32" s="73" t="s">
        <v>1252</v>
      </c>
      <c r="AD32" s="73" t="s">
        <v>101</v>
      </c>
      <c r="AE32" s="73" t="s">
        <v>425</v>
      </c>
      <c r="AF32" s="73" t="s">
        <v>424</v>
      </c>
      <c r="AG32" s="73" t="s">
        <v>427</v>
      </c>
      <c r="AH32" s="181">
        <f t="shared" si="18"/>
        <v>81</v>
      </c>
      <c r="AI32" s="180">
        <v>46024</v>
      </c>
      <c r="AJ32" s="180">
        <v>46387</v>
      </c>
      <c r="AK32" s="73" t="s">
        <v>251</v>
      </c>
      <c r="AL32" s="73" t="s">
        <v>396</v>
      </c>
      <c r="AM32" s="73" t="s">
        <v>1284</v>
      </c>
      <c r="AN32" s="73" t="s">
        <v>417</v>
      </c>
      <c r="AO32" s="73"/>
      <c r="AP32" s="73" t="s">
        <v>179</v>
      </c>
      <c r="AQ32" s="73" t="s">
        <v>178</v>
      </c>
      <c r="AR32" s="73" t="s">
        <v>101</v>
      </c>
      <c r="AS32" s="75"/>
      <c r="AT32" s="75"/>
      <c r="AU32" s="75"/>
      <c r="AV32" s="185">
        <f t="shared" si="19"/>
        <v>0</v>
      </c>
      <c r="AW32" s="184"/>
      <c r="AX32" s="184"/>
      <c r="AY32" s="184"/>
      <c r="AZ32" s="185">
        <f t="shared" si="15"/>
        <v>0</v>
      </c>
      <c r="BA32" s="184"/>
      <c r="BB32" s="184"/>
      <c r="BC32" s="184"/>
      <c r="BD32" s="185">
        <f t="shared" si="16"/>
        <v>0</v>
      </c>
      <c r="BE32" s="184">
        <v>27</v>
      </c>
      <c r="BF32" s="184">
        <v>27</v>
      </c>
      <c r="BG32" s="184">
        <v>27</v>
      </c>
      <c r="BH32" s="185">
        <f t="shared" si="17"/>
        <v>81</v>
      </c>
      <c r="BI32" s="76"/>
      <c r="BJ32" s="77" t="s">
        <v>819</v>
      </c>
      <c r="BK32" s="78">
        <f t="shared" si="12"/>
        <v>0</v>
      </c>
      <c r="BL32" s="79"/>
      <c r="BM32" s="79"/>
      <c r="BN32" s="79"/>
      <c r="BO32" s="79"/>
    </row>
    <row r="33" spans="1:67" ht="76.5" customHeight="1" x14ac:dyDescent="0.25">
      <c r="A33" s="80">
        <f t="shared" si="6"/>
        <v>26</v>
      </c>
      <c r="B33" s="73"/>
      <c r="C33" s="73"/>
      <c r="D33" s="73"/>
      <c r="E33" s="73" t="s">
        <v>22</v>
      </c>
      <c r="F33" s="73" t="s">
        <v>101</v>
      </c>
      <c r="G33" s="73" t="s">
        <v>55</v>
      </c>
      <c r="H33" s="73" t="s">
        <v>101</v>
      </c>
      <c r="I33" s="73"/>
      <c r="J33" s="73" t="s">
        <v>209</v>
      </c>
      <c r="K33" s="73" t="s">
        <v>929</v>
      </c>
      <c r="L33" s="73" t="s">
        <v>183</v>
      </c>
      <c r="M33" s="73" t="s">
        <v>101</v>
      </c>
      <c r="N33" s="73" t="s">
        <v>975</v>
      </c>
      <c r="O33" s="73" t="s">
        <v>976</v>
      </c>
      <c r="P33" s="73" t="s">
        <v>1006</v>
      </c>
      <c r="Q33" s="73" t="s">
        <v>1032</v>
      </c>
      <c r="R33" s="73" t="s">
        <v>101</v>
      </c>
      <c r="S33" s="73" t="s">
        <v>1018</v>
      </c>
      <c r="T33" s="74" t="s">
        <v>438</v>
      </c>
      <c r="U33" s="73" t="s">
        <v>1101</v>
      </c>
      <c r="V33" s="73" t="s">
        <v>1102</v>
      </c>
      <c r="W33" s="73" t="s">
        <v>1103</v>
      </c>
      <c r="X33" s="73" t="s">
        <v>1104</v>
      </c>
      <c r="Y33" s="73" t="s">
        <v>1105</v>
      </c>
      <c r="Z33" s="73" t="s">
        <v>1106</v>
      </c>
      <c r="AA33" s="73" t="s">
        <v>1106</v>
      </c>
      <c r="AB33" s="73" t="s">
        <v>426</v>
      </c>
      <c r="AC33" s="73" t="s">
        <v>1253</v>
      </c>
      <c r="AD33" s="73" t="s">
        <v>101</v>
      </c>
      <c r="AE33" s="73" t="s">
        <v>425</v>
      </c>
      <c r="AF33" s="73" t="s">
        <v>424</v>
      </c>
      <c r="AG33" s="73" t="s">
        <v>427</v>
      </c>
      <c r="AH33" s="179">
        <f t="shared" si="18"/>
        <v>0.72</v>
      </c>
      <c r="AI33" s="180">
        <v>46203</v>
      </c>
      <c r="AJ33" s="180">
        <v>46476</v>
      </c>
      <c r="AK33" s="73" t="s">
        <v>251</v>
      </c>
      <c r="AL33" s="73" t="s">
        <v>396</v>
      </c>
      <c r="AM33" s="73" t="s">
        <v>1284</v>
      </c>
      <c r="AN33" s="73" t="s">
        <v>417</v>
      </c>
      <c r="AO33" s="73"/>
      <c r="AP33" s="73" t="s">
        <v>179</v>
      </c>
      <c r="AQ33" s="73" t="s">
        <v>178</v>
      </c>
      <c r="AR33" s="73" t="s">
        <v>101</v>
      </c>
      <c r="AS33" s="182"/>
      <c r="AT33" s="182"/>
      <c r="AU33" s="182"/>
      <c r="AV33" s="183">
        <f t="shared" si="19"/>
        <v>0</v>
      </c>
      <c r="AW33" s="182"/>
      <c r="AX33" s="182"/>
      <c r="AY33" s="182"/>
      <c r="AZ33" s="183">
        <f t="shared" si="15"/>
        <v>0</v>
      </c>
      <c r="BA33" s="182"/>
      <c r="BB33" s="182"/>
      <c r="BC33" s="182"/>
      <c r="BD33" s="183">
        <f t="shared" si="16"/>
        <v>0</v>
      </c>
      <c r="BE33" s="182">
        <v>0.14000000000000001</v>
      </c>
      <c r="BF33" s="182">
        <v>0.3</v>
      </c>
      <c r="BG33" s="182">
        <v>0.28000000000000003</v>
      </c>
      <c r="BH33" s="183">
        <f t="shared" si="17"/>
        <v>0.72</v>
      </c>
      <c r="BI33" s="76"/>
      <c r="BJ33" s="77" t="s">
        <v>819</v>
      </c>
      <c r="BK33" s="78">
        <f t="shared" si="12"/>
        <v>0</v>
      </c>
      <c r="BL33" s="79"/>
      <c r="BM33" s="79"/>
      <c r="BN33" s="79"/>
      <c r="BO33" s="79"/>
    </row>
    <row r="34" spans="1:67" ht="76.5" customHeight="1" x14ac:dyDescent="0.25">
      <c r="A34" s="80">
        <f t="shared" si="6"/>
        <v>27</v>
      </c>
      <c r="B34" s="73"/>
      <c r="C34" s="73"/>
      <c r="D34" s="73"/>
      <c r="E34" s="73" t="s">
        <v>22</v>
      </c>
      <c r="F34" s="73" t="s">
        <v>101</v>
      </c>
      <c r="G34" s="73" t="s">
        <v>55</v>
      </c>
      <c r="H34" s="73" t="s">
        <v>101</v>
      </c>
      <c r="I34" s="73"/>
      <c r="J34" s="73" t="s">
        <v>209</v>
      </c>
      <c r="K34" s="73" t="s">
        <v>929</v>
      </c>
      <c r="L34" s="73" t="s">
        <v>183</v>
      </c>
      <c r="M34" s="73" t="s">
        <v>101</v>
      </c>
      <c r="N34" s="73" t="s">
        <v>977</v>
      </c>
      <c r="O34" s="73" t="s">
        <v>978</v>
      </c>
      <c r="P34" s="73" t="s">
        <v>1007</v>
      </c>
      <c r="Q34" s="73" t="s">
        <v>1033</v>
      </c>
      <c r="R34" s="73" t="s">
        <v>101</v>
      </c>
      <c r="S34" s="73" t="s">
        <v>1018</v>
      </c>
      <c r="T34" s="74" t="s">
        <v>438</v>
      </c>
      <c r="U34" s="73" t="s">
        <v>1107</v>
      </c>
      <c r="V34" s="73" t="s">
        <v>1108</v>
      </c>
      <c r="W34" s="73" t="s">
        <v>1109</v>
      </c>
      <c r="X34" s="73" t="s">
        <v>1109</v>
      </c>
      <c r="Y34" s="73" t="s">
        <v>101</v>
      </c>
      <c r="Z34" s="73" t="s">
        <v>1055</v>
      </c>
      <c r="AA34" s="73" t="s">
        <v>101</v>
      </c>
      <c r="AB34" s="73" t="s">
        <v>420</v>
      </c>
      <c r="AC34" s="73" t="s">
        <v>1255</v>
      </c>
      <c r="AD34" s="73" t="s">
        <v>101</v>
      </c>
      <c r="AE34" s="73" t="s">
        <v>425</v>
      </c>
      <c r="AF34" s="73" t="s">
        <v>424</v>
      </c>
      <c r="AG34" s="73" t="s">
        <v>427</v>
      </c>
      <c r="AH34" s="181">
        <f t="shared" si="18"/>
        <v>1</v>
      </c>
      <c r="AI34" s="180">
        <v>45077</v>
      </c>
      <c r="AJ34" s="180">
        <v>46203</v>
      </c>
      <c r="AK34" s="73" t="s">
        <v>251</v>
      </c>
      <c r="AL34" s="73" t="s">
        <v>400</v>
      </c>
      <c r="AM34" s="73" t="s">
        <v>1274</v>
      </c>
      <c r="AN34" s="73" t="s">
        <v>417</v>
      </c>
      <c r="AO34" s="73"/>
      <c r="AP34" s="73" t="s">
        <v>179</v>
      </c>
      <c r="AQ34" s="73" t="s">
        <v>178</v>
      </c>
      <c r="AR34" s="73" t="s">
        <v>101</v>
      </c>
      <c r="AS34" s="75"/>
      <c r="AT34" s="75"/>
      <c r="AU34" s="75"/>
      <c r="AV34" s="185">
        <f t="shared" si="19"/>
        <v>0</v>
      </c>
      <c r="AW34" s="184"/>
      <c r="AX34" s="184"/>
      <c r="AY34" s="184">
        <v>1</v>
      </c>
      <c r="AZ34" s="185">
        <f t="shared" si="15"/>
        <v>1</v>
      </c>
      <c r="BA34" s="184"/>
      <c r="BB34" s="184"/>
      <c r="BC34" s="184"/>
      <c r="BD34" s="185">
        <f t="shared" si="16"/>
        <v>0</v>
      </c>
      <c r="BE34" s="184"/>
      <c r="BF34" s="184"/>
      <c r="BG34" s="184"/>
      <c r="BH34" s="185">
        <f t="shared" si="17"/>
        <v>0</v>
      </c>
      <c r="BI34" s="76"/>
      <c r="BJ34" s="77"/>
      <c r="BK34" s="78"/>
      <c r="BL34" s="79"/>
      <c r="BM34" s="79"/>
      <c r="BN34" s="79"/>
      <c r="BO34" s="79"/>
    </row>
    <row r="35" spans="1:67" ht="76.5" customHeight="1" x14ac:dyDescent="0.25">
      <c r="A35" s="80">
        <f t="shared" si="6"/>
        <v>28</v>
      </c>
      <c r="B35" s="73"/>
      <c r="C35" s="73"/>
      <c r="D35" s="73"/>
      <c r="E35" s="73" t="s">
        <v>22</v>
      </c>
      <c r="F35" s="73" t="s">
        <v>101</v>
      </c>
      <c r="G35" s="73" t="s">
        <v>55</v>
      </c>
      <c r="H35" s="73" t="s">
        <v>101</v>
      </c>
      <c r="I35" s="73"/>
      <c r="J35" s="73" t="s">
        <v>209</v>
      </c>
      <c r="K35" s="73" t="s">
        <v>929</v>
      </c>
      <c r="L35" s="73" t="s">
        <v>183</v>
      </c>
      <c r="M35" s="73" t="s">
        <v>101</v>
      </c>
      <c r="N35" s="73" t="s">
        <v>977</v>
      </c>
      <c r="O35" s="73" t="s">
        <v>978</v>
      </c>
      <c r="P35" s="73" t="s">
        <v>1007</v>
      </c>
      <c r="Q35" s="73" t="s">
        <v>1033</v>
      </c>
      <c r="R35" s="73" t="s">
        <v>101</v>
      </c>
      <c r="S35" s="73" t="s">
        <v>1018</v>
      </c>
      <c r="T35" s="74" t="s">
        <v>438</v>
      </c>
      <c r="U35" s="73" t="s">
        <v>1110</v>
      </c>
      <c r="V35" s="73" t="s">
        <v>1111</v>
      </c>
      <c r="W35" s="73" t="s">
        <v>1112</v>
      </c>
      <c r="X35" s="73" t="s">
        <v>1113</v>
      </c>
      <c r="Y35" s="73" t="s">
        <v>101</v>
      </c>
      <c r="Z35" s="73" t="s">
        <v>1055</v>
      </c>
      <c r="AA35" s="73" t="s">
        <v>101</v>
      </c>
      <c r="AB35" s="73" t="s">
        <v>420</v>
      </c>
      <c r="AC35" s="73" t="s">
        <v>1254</v>
      </c>
      <c r="AD35" s="73" t="s">
        <v>101</v>
      </c>
      <c r="AE35" s="73" t="s">
        <v>425</v>
      </c>
      <c r="AF35" s="73" t="s">
        <v>424</v>
      </c>
      <c r="AG35" s="73" t="s">
        <v>427</v>
      </c>
      <c r="AH35" s="181">
        <f t="shared" si="18"/>
        <v>1</v>
      </c>
      <c r="AI35" s="180">
        <v>46204</v>
      </c>
      <c r="AJ35" s="180">
        <v>46295</v>
      </c>
      <c r="AK35" s="73" t="s">
        <v>251</v>
      </c>
      <c r="AL35" s="73" t="s">
        <v>400</v>
      </c>
      <c r="AM35" s="73" t="s">
        <v>1274</v>
      </c>
      <c r="AN35" s="73" t="s">
        <v>417</v>
      </c>
      <c r="AO35" s="73"/>
      <c r="AP35" s="73" t="s">
        <v>179</v>
      </c>
      <c r="AQ35" s="73" t="s">
        <v>178</v>
      </c>
      <c r="AR35" s="73" t="s">
        <v>101</v>
      </c>
      <c r="AS35" s="75"/>
      <c r="AT35" s="75"/>
      <c r="AU35" s="75"/>
      <c r="AV35" s="185">
        <f t="shared" si="19"/>
        <v>0</v>
      </c>
      <c r="AW35" s="184"/>
      <c r="AX35" s="184"/>
      <c r="AY35" s="184"/>
      <c r="AZ35" s="185">
        <f t="shared" si="15"/>
        <v>0</v>
      </c>
      <c r="BA35" s="184"/>
      <c r="BB35" s="184"/>
      <c r="BC35" s="184">
        <v>1</v>
      </c>
      <c r="BD35" s="185">
        <f t="shared" si="16"/>
        <v>1</v>
      </c>
      <c r="BE35" s="184"/>
      <c r="BF35" s="184"/>
      <c r="BG35" s="184"/>
      <c r="BH35" s="185">
        <f t="shared" si="17"/>
        <v>0</v>
      </c>
      <c r="BI35" s="76"/>
      <c r="BJ35" s="77"/>
      <c r="BK35" s="78"/>
      <c r="BL35" s="79"/>
      <c r="BM35" s="79"/>
      <c r="BN35" s="79"/>
      <c r="BO35" s="79"/>
    </row>
    <row r="36" spans="1:67" ht="76.5" customHeight="1" x14ac:dyDescent="0.25">
      <c r="A36" s="80">
        <f t="shared" si="6"/>
        <v>29</v>
      </c>
      <c r="B36" s="73"/>
      <c r="C36" s="73"/>
      <c r="D36" s="73"/>
      <c r="E36" s="73" t="s">
        <v>22</v>
      </c>
      <c r="F36" s="73" t="s">
        <v>101</v>
      </c>
      <c r="G36" s="73" t="s">
        <v>55</v>
      </c>
      <c r="H36" s="73" t="s">
        <v>101</v>
      </c>
      <c r="I36" s="73"/>
      <c r="J36" s="73" t="s">
        <v>209</v>
      </c>
      <c r="K36" s="73" t="s">
        <v>929</v>
      </c>
      <c r="L36" s="73" t="s">
        <v>183</v>
      </c>
      <c r="M36" s="73" t="s">
        <v>101</v>
      </c>
      <c r="N36" s="73" t="s">
        <v>955</v>
      </c>
      <c r="O36" s="73" t="s">
        <v>979</v>
      </c>
      <c r="P36" s="73" t="s">
        <v>1008</v>
      </c>
      <c r="Q36" s="73" t="s">
        <v>1034</v>
      </c>
      <c r="R36" s="73" t="s">
        <v>101</v>
      </c>
      <c r="S36" s="73" t="s">
        <v>1018</v>
      </c>
      <c r="T36" s="74" t="s">
        <v>438</v>
      </c>
      <c r="U36" s="73" t="s">
        <v>1107</v>
      </c>
      <c r="V36" s="73" t="s">
        <v>1108</v>
      </c>
      <c r="W36" s="73" t="s">
        <v>1109</v>
      </c>
      <c r="X36" s="73" t="s">
        <v>1109</v>
      </c>
      <c r="Y36" s="73" t="s">
        <v>101</v>
      </c>
      <c r="Z36" s="73" t="s">
        <v>1055</v>
      </c>
      <c r="AA36" s="73" t="s">
        <v>101</v>
      </c>
      <c r="AB36" s="73" t="s">
        <v>420</v>
      </c>
      <c r="AC36" s="73" t="s">
        <v>1255</v>
      </c>
      <c r="AD36" s="73" t="s">
        <v>101</v>
      </c>
      <c r="AE36" s="73" t="s">
        <v>425</v>
      </c>
      <c r="AF36" s="73" t="s">
        <v>424</v>
      </c>
      <c r="AG36" s="73" t="s">
        <v>427</v>
      </c>
      <c r="AH36" s="181">
        <f t="shared" si="18"/>
        <v>1</v>
      </c>
      <c r="AI36" s="180">
        <v>45839</v>
      </c>
      <c r="AJ36" s="180">
        <v>46326</v>
      </c>
      <c r="AK36" s="73" t="s">
        <v>251</v>
      </c>
      <c r="AL36" s="73" t="s">
        <v>400</v>
      </c>
      <c r="AM36" s="73" t="s">
        <v>1274</v>
      </c>
      <c r="AN36" s="73" t="s">
        <v>417</v>
      </c>
      <c r="AO36" s="73"/>
      <c r="AP36" s="73" t="s">
        <v>179</v>
      </c>
      <c r="AQ36" s="73" t="s">
        <v>178</v>
      </c>
      <c r="AR36" s="73" t="s">
        <v>101</v>
      </c>
      <c r="AS36" s="75"/>
      <c r="AT36" s="75"/>
      <c r="AU36" s="75"/>
      <c r="AV36" s="185">
        <f t="shared" si="19"/>
        <v>0</v>
      </c>
      <c r="AW36" s="184"/>
      <c r="AX36" s="184"/>
      <c r="AY36" s="184"/>
      <c r="AZ36" s="185">
        <f t="shared" si="15"/>
        <v>0</v>
      </c>
      <c r="BA36" s="184"/>
      <c r="BB36" s="184"/>
      <c r="BC36" s="184"/>
      <c r="BD36" s="185">
        <f t="shared" si="16"/>
        <v>0</v>
      </c>
      <c r="BE36" s="184">
        <v>1</v>
      </c>
      <c r="BF36" s="184"/>
      <c r="BG36" s="184"/>
      <c r="BH36" s="185">
        <f t="shared" si="17"/>
        <v>1</v>
      </c>
      <c r="BI36" s="76"/>
      <c r="BJ36" s="77"/>
      <c r="BK36" s="78"/>
      <c r="BL36" s="79"/>
      <c r="BM36" s="79"/>
      <c r="BN36" s="79"/>
      <c r="BO36" s="79"/>
    </row>
    <row r="37" spans="1:67" ht="76.5" customHeight="1" x14ac:dyDescent="0.25">
      <c r="A37" s="80">
        <f t="shared" si="6"/>
        <v>30</v>
      </c>
      <c r="B37" s="73"/>
      <c r="C37" s="73"/>
      <c r="D37" s="73"/>
      <c r="E37" s="73" t="s">
        <v>22</v>
      </c>
      <c r="F37" s="73" t="s">
        <v>101</v>
      </c>
      <c r="G37" s="73" t="s">
        <v>55</v>
      </c>
      <c r="H37" s="73" t="s">
        <v>101</v>
      </c>
      <c r="I37" s="73"/>
      <c r="J37" s="73" t="s">
        <v>209</v>
      </c>
      <c r="K37" s="73" t="s">
        <v>929</v>
      </c>
      <c r="L37" s="73" t="s">
        <v>183</v>
      </c>
      <c r="M37" s="73" t="s">
        <v>101</v>
      </c>
      <c r="N37" s="73" t="s">
        <v>955</v>
      </c>
      <c r="O37" s="73" t="s">
        <v>979</v>
      </c>
      <c r="P37" s="73" t="s">
        <v>1008</v>
      </c>
      <c r="Q37" s="73" t="s">
        <v>1034</v>
      </c>
      <c r="R37" s="73" t="s">
        <v>101</v>
      </c>
      <c r="S37" s="73" t="s">
        <v>1018</v>
      </c>
      <c r="T37" s="74" t="s">
        <v>438</v>
      </c>
      <c r="U37" s="73" t="s">
        <v>1110</v>
      </c>
      <c r="V37" s="73" t="s">
        <v>1111</v>
      </c>
      <c r="W37" s="73" t="s">
        <v>1112</v>
      </c>
      <c r="X37" s="73" t="s">
        <v>1113</v>
      </c>
      <c r="Y37" s="73" t="s">
        <v>101</v>
      </c>
      <c r="Z37" s="73" t="s">
        <v>1055</v>
      </c>
      <c r="AA37" s="73" t="s">
        <v>101</v>
      </c>
      <c r="AB37" s="73" t="s">
        <v>420</v>
      </c>
      <c r="AC37" s="73" t="s">
        <v>1254</v>
      </c>
      <c r="AD37" s="73" t="s">
        <v>101</v>
      </c>
      <c r="AE37" s="73" t="s">
        <v>425</v>
      </c>
      <c r="AF37" s="73" t="s">
        <v>424</v>
      </c>
      <c r="AG37" s="73" t="s">
        <v>427</v>
      </c>
      <c r="AH37" s="181">
        <f t="shared" si="18"/>
        <v>1</v>
      </c>
      <c r="AI37" s="180">
        <v>46327</v>
      </c>
      <c r="AJ37" s="180">
        <v>46387</v>
      </c>
      <c r="AK37" s="73" t="s">
        <v>251</v>
      </c>
      <c r="AL37" s="73" t="s">
        <v>400</v>
      </c>
      <c r="AM37" s="73" t="s">
        <v>1274</v>
      </c>
      <c r="AN37" s="73" t="s">
        <v>417</v>
      </c>
      <c r="AO37" s="73"/>
      <c r="AP37" s="73" t="s">
        <v>179</v>
      </c>
      <c r="AQ37" s="73" t="s">
        <v>178</v>
      </c>
      <c r="AR37" s="73" t="s">
        <v>101</v>
      </c>
      <c r="AS37" s="75"/>
      <c r="AT37" s="75"/>
      <c r="AU37" s="75"/>
      <c r="AV37" s="185">
        <f t="shared" si="19"/>
        <v>0</v>
      </c>
      <c r="AW37" s="184"/>
      <c r="AX37" s="184"/>
      <c r="AY37" s="184"/>
      <c r="AZ37" s="185">
        <f t="shared" si="15"/>
        <v>0</v>
      </c>
      <c r="BA37" s="184"/>
      <c r="BB37" s="184"/>
      <c r="BC37" s="184"/>
      <c r="BD37" s="185">
        <f t="shared" si="16"/>
        <v>0</v>
      </c>
      <c r="BE37" s="184"/>
      <c r="BF37" s="184"/>
      <c r="BG37" s="184">
        <v>1</v>
      </c>
      <c r="BH37" s="185">
        <f t="shared" si="17"/>
        <v>1</v>
      </c>
      <c r="BI37" s="76"/>
      <c r="BJ37" s="77"/>
      <c r="BK37" s="78"/>
      <c r="BL37" s="79"/>
      <c r="BM37" s="79"/>
      <c r="BN37" s="79"/>
      <c r="BO37" s="79"/>
    </row>
    <row r="38" spans="1:67" ht="76.5" customHeight="1" x14ac:dyDescent="0.25">
      <c r="A38" s="80">
        <f t="shared" si="6"/>
        <v>31</v>
      </c>
      <c r="B38" s="73"/>
      <c r="C38" s="73"/>
      <c r="D38" s="73"/>
      <c r="E38" s="73" t="s">
        <v>22</v>
      </c>
      <c r="F38" s="73" t="s">
        <v>101</v>
      </c>
      <c r="G38" s="73" t="s">
        <v>55</v>
      </c>
      <c r="H38" s="73" t="s">
        <v>101</v>
      </c>
      <c r="I38" s="73"/>
      <c r="J38" s="73" t="s">
        <v>209</v>
      </c>
      <c r="K38" s="73" t="s">
        <v>929</v>
      </c>
      <c r="L38" s="73" t="s">
        <v>183</v>
      </c>
      <c r="M38" s="73" t="s">
        <v>101</v>
      </c>
      <c r="N38" s="73" t="s">
        <v>964</v>
      </c>
      <c r="O38" s="73" t="s">
        <v>980</v>
      </c>
      <c r="P38" s="73" t="s">
        <v>1009</v>
      </c>
      <c r="Q38" s="73" t="s">
        <v>1035</v>
      </c>
      <c r="R38" s="73" t="s">
        <v>101</v>
      </c>
      <c r="S38" s="73" t="s">
        <v>1018</v>
      </c>
      <c r="T38" s="74" t="s">
        <v>438</v>
      </c>
      <c r="U38" s="73" t="s">
        <v>1290</v>
      </c>
      <c r="V38" s="73" t="s">
        <v>1291</v>
      </c>
      <c r="W38" s="73" t="s">
        <v>1292</v>
      </c>
      <c r="X38" s="73" t="s">
        <v>1292</v>
      </c>
      <c r="Y38" s="73" t="s">
        <v>101</v>
      </c>
      <c r="Z38" s="73" t="s">
        <v>1055</v>
      </c>
      <c r="AA38" s="73" t="s">
        <v>101</v>
      </c>
      <c r="AB38" s="73" t="s">
        <v>420</v>
      </c>
      <c r="AC38" s="73" t="s">
        <v>1255</v>
      </c>
      <c r="AD38" s="73" t="s">
        <v>101</v>
      </c>
      <c r="AE38" s="73" t="s">
        <v>425</v>
      </c>
      <c r="AF38" s="73" t="s">
        <v>424</v>
      </c>
      <c r="AG38" s="73" t="s">
        <v>427</v>
      </c>
      <c r="AH38" s="181">
        <f t="shared" si="18"/>
        <v>1</v>
      </c>
      <c r="AI38" s="180">
        <v>46023</v>
      </c>
      <c r="AJ38" s="180">
        <v>46386</v>
      </c>
      <c r="AK38" s="73" t="s">
        <v>251</v>
      </c>
      <c r="AL38" s="73" t="s">
        <v>400</v>
      </c>
      <c r="AM38" s="73" t="s">
        <v>1274</v>
      </c>
      <c r="AN38" s="73" t="s">
        <v>417</v>
      </c>
      <c r="AO38" s="73"/>
      <c r="AP38" s="73" t="s">
        <v>179</v>
      </c>
      <c r="AQ38" s="73" t="s">
        <v>178</v>
      </c>
      <c r="AR38" s="73" t="s">
        <v>101</v>
      </c>
      <c r="AS38" s="75"/>
      <c r="AT38" s="75"/>
      <c r="AU38" s="75"/>
      <c r="AV38" s="185">
        <f t="shared" si="19"/>
        <v>0</v>
      </c>
      <c r="AW38" s="184"/>
      <c r="AX38" s="184"/>
      <c r="AY38" s="184"/>
      <c r="AZ38" s="185">
        <f t="shared" si="15"/>
        <v>0</v>
      </c>
      <c r="BA38" s="184"/>
      <c r="BB38" s="184"/>
      <c r="BC38" s="184"/>
      <c r="BD38" s="185">
        <f t="shared" si="16"/>
        <v>0</v>
      </c>
      <c r="BE38" s="184"/>
      <c r="BF38" s="184"/>
      <c r="BG38" s="184">
        <v>1</v>
      </c>
      <c r="BH38" s="185">
        <f t="shared" si="17"/>
        <v>1</v>
      </c>
      <c r="BI38" s="76"/>
      <c r="BJ38" s="77"/>
      <c r="BK38" s="78"/>
      <c r="BL38" s="79"/>
      <c r="BM38" s="79"/>
      <c r="BN38" s="79"/>
      <c r="BO38" s="79"/>
    </row>
    <row r="39" spans="1:67" ht="76.5" customHeight="1" x14ac:dyDescent="0.25">
      <c r="A39" s="80">
        <f t="shared" si="6"/>
        <v>32</v>
      </c>
      <c r="B39" s="73"/>
      <c r="C39" s="73"/>
      <c r="D39" s="73"/>
      <c r="E39" s="73" t="s">
        <v>22</v>
      </c>
      <c r="F39" s="73" t="s">
        <v>101</v>
      </c>
      <c r="G39" s="73" t="s">
        <v>55</v>
      </c>
      <c r="H39" s="73" t="s">
        <v>101</v>
      </c>
      <c r="I39" s="73"/>
      <c r="J39" s="73" t="s">
        <v>209</v>
      </c>
      <c r="K39" s="73" t="s">
        <v>929</v>
      </c>
      <c r="L39" s="73" t="s">
        <v>183</v>
      </c>
      <c r="M39" s="73" t="s">
        <v>101</v>
      </c>
      <c r="N39" s="73" t="s">
        <v>957</v>
      </c>
      <c r="O39" s="73" t="s">
        <v>981</v>
      </c>
      <c r="P39" s="73" t="s">
        <v>1010</v>
      </c>
      <c r="Q39" s="73" t="s">
        <v>1036</v>
      </c>
      <c r="R39" s="73" t="s">
        <v>101</v>
      </c>
      <c r="S39" s="73" t="s">
        <v>1018</v>
      </c>
      <c r="T39" s="74" t="s">
        <v>438</v>
      </c>
      <c r="U39" s="73" t="s">
        <v>1285</v>
      </c>
      <c r="V39" s="73" t="s">
        <v>1116</v>
      </c>
      <c r="W39" s="73" t="s">
        <v>1117</v>
      </c>
      <c r="X39" s="73" t="s">
        <v>1118</v>
      </c>
      <c r="Y39" s="73" t="s">
        <v>1114</v>
      </c>
      <c r="Z39" s="73" t="s">
        <v>1115</v>
      </c>
      <c r="AA39" s="73" t="s">
        <v>1114</v>
      </c>
      <c r="AB39" s="73" t="s">
        <v>420</v>
      </c>
      <c r="AC39" s="73" t="s">
        <v>1256</v>
      </c>
      <c r="AD39" s="73" t="s">
        <v>101</v>
      </c>
      <c r="AE39" s="73" t="s">
        <v>425</v>
      </c>
      <c r="AF39" s="73" t="s">
        <v>424</v>
      </c>
      <c r="AG39" s="73" t="s">
        <v>427</v>
      </c>
      <c r="AH39" s="181">
        <f t="shared" si="18"/>
        <v>30</v>
      </c>
      <c r="AI39" s="180">
        <v>46023</v>
      </c>
      <c r="AJ39" s="180">
        <v>46387</v>
      </c>
      <c r="AK39" s="73" t="s">
        <v>251</v>
      </c>
      <c r="AL39" s="73" t="s">
        <v>398</v>
      </c>
      <c r="AM39" s="73" t="s">
        <v>1882</v>
      </c>
      <c r="AN39" s="73" t="s">
        <v>417</v>
      </c>
      <c r="AO39" s="73"/>
      <c r="AP39" s="73" t="s">
        <v>179</v>
      </c>
      <c r="AQ39" s="73" t="s">
        <v>178</v>
      </c>
      <c r="AR39" s="73" t="s">
        <v>101</v>
      </c>
      <c r="AS39" s="75"/>
      <c r="AT39" s="75"/>
      <c r="AU39" s="75"/>
      <c r="AV39" s="185">
        <f t="shared" si="19"/>
        <v>0</v>
      </c>
      <c r="AW39" s="184"/>
      <c r="AX39" s="184"/>
      <c r="AY39" s="184">
        <v>2</v>
      </c>
      <c r="AZ39" s="185">
        <f t="shared" si="15"/>
        <v>2</v>
      </c>
      <c r="BA39" s="184">
        <v>3</v>
      </c>
      <c r="BB39" s="184">
        <v>4</v>
      </c>
      <c r="BC39" s="184">
        <v>5</v>
      </c>
      <c r="BD39" s="185">
        <f t="shared" si="16"/>
        <v>12</v>
      </c>
      <c r="BE39" s="184">
        <v>5</v>
      </c>
      <c r="BF39" s="184">
        <v>5</v>
      </c>
      <c r="BG39" s="184">
        <v>6</v>
      </c>
      <c r="BH39" s="185">
        <f t="shared" si="17"/>
        <v>16</v>
      </c>
      <c r="BI39" s="76"/>
      <c r="BJ39" s="77"/>
      <c r="BK39" s="78"/>
      <c r="BL39" s="79"/>
      <c r="BM39" s="79"/>
      <c r="BN39" s="79"/>
      <c r="BO39" s="79"/>
    </row>
    <row r="40" spans="1:67" ht="76.5" customHeight="1" x14ac:dyDescent="0.25">
      <c r="A40" s="80">
        <f t="shared" si="6"/>
        <v>33</v>
      </c>
      <c r="B40" s="73"/>
      <c r="C40" s="73"/>
      <c r="D40" s="73"/>
      <c r="E40" s="73" t="s">
        <v>22</v>
      </c>
      <c r="F40" s="73" t="s">
        <v>101</v>
      </c>
      <c r="G40" s="73" t="s">
        <v>55</v>
      </c>
      <c r="H40" s="73" t="s">
        <v>101</v>
      </c>
      <c r="I40" s="73"/>
      <c r="J40" s="73" t="s">
        <v>209</v>
      </c>
      <c r="K40" s="73" t="s">
        <v>929</v>
      </c>
      <c r="L40" s="73" t="s">
        <v>183</v>
      </c>
      <c r="M40" s="73" t="s">
        <v>101</v>
      </c>
      <c r="N40" s="73" t="s">
        <v>957</v>
      </c>
      <c r="O40" s="73" t="s">
        <v>981</v>
      </c>
      <c r="P40" s="73" t="s">
        <v>1010</v>
      </c>
      <c r="Q40" s="73" t="s">
        <v>1036</v>
      </c>
      <c r="R40" s="73" t="s">
        <v>101</v>
      </c>
      <c r="S40" s="73" t="s">
        <v>1018</v>
      </c>
      <c r="T40" s="74" t="s">
        <v>438</v>
      </c>
      <c r="U40" s="73" t="s">
        <v>1286</v>
      </c>
      <c r="V40" s="73" t="s">
        <v>1119</v>
      </c>
      <c r="W40" s="73" t="s">
        <v>1120</v>
      </c>
      <c r="X40" s="73" t="s">
        <v>1121</v>
      </c>
      <c r="Y40" s="73" t="s">
        <v>1114</v>
      </c>
      <c r="Z40" s="73" t="s">
        <v>1115</v>
      </c>
      <c r="AA40" s="73" t="s">
        <v>1114</v>
      </c>
      <c r="AB40" s="73" t="s">
        <v>420</v>
      </c>
      <c r="AC40" s="73" t="s">
        <v>1257</v>
      </c>
      <c r="AD40" s="73" t="s">
        <v>101</v>
      </c>
      <c r="AE40" s="73" t="s">
        <v>425</v>
      </c>
      <c r="AF40" s="73" t="s">
        <v>424</v>
      </c>
      <c r="AG40" s="73" t="s">
        <v>427</v>
      </c>
      <c r="AH40" s="181">
        <f t="shared" si="18"/>
        <v>30</v>
      </c>
      <c r="AI40" s="180">
        <v>46023</v>
      </c>
      <c r="AJ40" s="180">
        <v>46387</v>
      </c>
      <c r="AK40" s="73" t="s">
        <v>251</v>
      </c>
      <c r="AL40" s="73" t="s">
        <v>398</v>
      </c>
      <c r="AM40" s="73" t="s">
        <v>1882</v>
      </c>
      <c r="AN40" s="73" t="s">
        <v>417</v>
      </c>
      <c r="AO40" s="73"/>
      <c r="AP40" s="73" t="s">
        <v>179</v>
      </c>
      <c r="AQ40" s="73" t="s">
        <v>178</v>
      </c>
      <c r="AR40" s="73" t="s">
        <v>101</v>
      </c>
      <c r="AS40" s="75">
        <v>0</v>
      </c>
      <c r="AT40" s="75">
        <v>0</v>
      </c>
      <c r="AU40" s="75">
        <v>0</v>
      </c>
      <c r="AV40" s="185">
        <f t="shared" si="19"/>
        <v>0</v>
      </c>
      <c r="AW40" s="184">
        <v>0</v>
      </c>
      <c r="AX40" s="184">
        <v>0</v>
      </c>
      <c r="AY40" s="184">
        <v>2</v>
      </c>
      <c r="AZ40" s="185">
        <f t="shared" si="15"/>
        <v>2</v>
      </c>
      <c r="BA40" s="184">
        <v>3</v>
      </c>
      <c r="BB40" s="184">
        <v>4</v>
      </c>
      <c r="BC40" s="184">
        <v>5</v>
      </c>
      <c r="BD40" s="185">
        <f t="shared" si="16"/>
        <v>12</v>
      </c>
      <c r="BE40" s="184">
        <v>5</v>
      </c>
      <c r="BF40" s="184">
        <v>5</v>
      </c>
      <c r="BG40" s="184">
        <v>6</v>
      </c>
      <c r="BH40" s="185">
        <f t="shared" si="17"/>
        <v>16</v>
      </c>
      <c r="BI40" s="76"/>
      <c r="BJ40" s="77"/>
      <c r="BK40" s="78"/>
      <c r="BL40" s="79"/>
      <c r="BM40" s="79"/>
      <c r="BN40" s="79"/>
      <c r="BO40" s="79"/>
    </row>
    <row r="41" spans="1:67" ht="76.5" customHeight="1" x14ac:dyDescent="0.25">
      <c r="A41" s="80">
        <f t="shared" si="6"/>
        <v>34</v>
      </c>
      <c r="B41" s="73"/>
      <c r="C41" s="73"/>
      <c r="D41" s="73"/>
      <c r="E41" s="73" t="s">
        <v>22</v>
      </c>
      <c r="F41" s="73" t="s">
        <v>101</v>
      </c>
      <c r="G41" s="73" t="s">
        <v>55</v>
      </c>
      <c r="H41" s="73" t="s">
        <v>101</v>
      </c>
      <c r="I41" s="73"/>
      <c r="J41" s="73" t="s">
        <v>209</v>
      </c>
      <c r="K41" s="73" t="s">
        <v>929</v>
      </c>
      <c r="L41" s="73" t="s">
        <v>183</v>
      </c>
      <c r="M41" s="73" t="s">
        <v>101</v>
      </c>
      <c r="N41" s="73" t="s">
        <v>957</v>
      </c>
      <c r="O41" s="73" t="s">
        <v>981</v>
      </c>
      <c r="P41" s="73" t="s">
        <v>1011</v>
      </c>
      <c r="Q41" s="73" t="s">
        <v>1037</v>
      </c>
      <c r="R41" s="73" t="s">
        <v>101</v>
      </c>
      <c r="S41" s="73" t="s">
        <v>1018</v>
      </c>
      <c r="T41" s="74" t="s">
        <v>438</v>
      </c>
      <c r="U41" s="73" t="s">
        <v>1287</v>
      </c>
      <c r="V41" s="73" t="s">
        <v>1122</v>
      </c>
      <c r="W41" s="73" t="s">
        <v>1883</v>
      </c>
      <c r="X41" s="73" t="s">
        <v>1123</v>
      </c>
      <c r="Y41" s="73" t="s">
        <v>1114</v>
      </c>
      <c r="Z41" s="73" t="s">
        <v>1115</v>
      </c>
      <c r="AA41" s="73" t="s">
        <v>1114</v>
      </c>
      <c r="AB41" s="73" t="s">
        <v>420</v>
      </c>
      <c r="AC41" s="73" t="s">
        <v>1258</v>
      </c>
      <c r="AD41" s="73" t="s">
        <v>101</v>
      </c>
      <c r="AE41" s="73" t="s">
        <v>425</v>
      </c>
      <c r="AF41" s="73" t="s">
        <v>418</v>
      </c>
      <c r="AG41" s="73" t="s">
        <v>427</v>
      </c>
      <c r="AH41" s="209">
        <f t="shared" si="18"/>
        <v>150</v>
      </c>
      <c r="AI41" s="180">
        <v>46023</v>
      </c>
      <c r="AJ41" s="180">
        <v>46387</v>
      </c>
      <c r="AK41" s="73" t="s">
        <v>251</v>
      </c>
      <c r="AL41" s="73" t="s">
        <v>398</v>
      </c>
      <c r="AM41" s="73" t="s">
        <v>1882</v>
      </c>
      <c r="AN41" s="73" t="s">
        <v>417</v>
      </c>
      <c r="AO41" s="73"/>
      <c r="AP41" s="73" t="s">
        <v>179</v>
      </c>
      <c r="AQ41" s="73" t="s">
        <v>178</v>
      </c>
      <c r="AR41" s="73" t="s">
        <v>101</v>
      </c>
      <c r="AS41" s="75"/>
      <c r="AT41" s="75"/>
      <c r="AU41" s="75"/>
      <c r="AV41" s="185">
        <f t="shared" si="19"/>
        <v>0</v>
      </c>
      <c r="AW41" s="184"/>
      <c r="AX41" s="184"/>
      <c r="AY41" s="184"/>
      <c r="AZ41" s="185">
        <f t="shared" si="15"/>
        <v>0</v>
      </c>
      <c r="BA41" s="184">
        <v>150</v>
      </c>
      <c r="BB41" s="184"/>
      <c r="BC41" s="184"/>
      <c r="BD41" s="185">
        <f t="shared" si="16"/>
        <v>150</v>
      </c>
      <c r="BE41" s="184"/>
      <c r="BF41" s="184"/>
      <c r="BG41" s="184"/>
      <c r="BH41" s="185">
        <f t="shared" si="17"/>
        <v>0</v>
      </c>
      <c r="BI41" s="76"/>
      <c r="BJ41" s="77"/>
      <c r="BK41" s="78"/>
      <c r="BL41" s="79"/>
      <c r="BM41" s="79"/>
      <c r="BN41" s="79"/>
      <c r="BO41" s="79"/>
    </row>
    <row r="42" spans="1:67" ht="76.5" customHeight="1" x14ac:dyDescent="0.25">
      <c r="A42" s="80">
        <f t="shared" si="6"/>
        <v>35</v>
      </c>
      <c r="B42" s="73"/>
      <c r="C42" s="73"/>
      <c r="D42" s="73"/>
      <c r="E42" s="73" t="s">
        <v>22</v>
      </c>
      <c r="F42" s="73" t="s">
        <v>101</v>
      </c>
      <c r="G42" s="73" t="s">
        <v>55</v>
      </c>
      <c r="H42" s="73" t="s">
        <v>101</v>
      </c>
      <c r="I42" s="73"/>
      <c r="J42" s="73" t="s">
        <v>209</v>
      </c>
      <c r="K42" s="73" t="s">
        <v>929</v>
      </c>
      <c r="L42" s="73" t="s">
        <v>183</v>
      </c>
      <c r="M42" s="73" t="s">
        <v>101</v>
      </c>
      <c r="N42" s="73" t="s">
        <v>957</v>
      </c>
      <c r="O42" s="73" t="s">
        <v>981</v>
      </c>
      <c r="P42" s="73" t="s">
        <v>1012</v>
      </c>
      <c r="Q42" s="73" t="s">
        <v>1038</v>
      </c>
      <c r="R42" s="73" t="s">
        <v>101</v>
      </c>
      <c r="S42" s="73" t="s">
        <v>1018</v>
      </c>
      <c r="T42" s="74" t="s">
        <v>438</v>
      </c>
      <c r="U42" s="73" t="s">
        <v>1288</v>
      </c>
      <c r="V42" s="73" t="s">
        <v>1124</v>
      </c>
      <c r="W42" s="73" t="s">
        <v>1125</v>
      </c>
      <c r="X42" s="73" t="s">
        <v>1126</v>
      </c>
      <c r="Y42" s="73" t="s">
        <v>1114</v>
      </c>
      <c r="Z42" s="73" t="s">
        <v>1259</v>
      </c>
      <c r="AA42" s="73" t="s">
        <v>1114</v>
      </c>
      <c r="AB42" s="73" t="s">
        <v>420</v>
      </c>
      <c r="AC42" s="73" t="s">
        <v>1259</v>
      </c>
      <c r="AD42" s="73" t="s">
        <v>101</v>
      </c>
      <c r="AE42" s="73" t="s">
        <v>425</v>
      </c>
      <c r="AF42" s="73" t="s">
        <v>424</v>
      </c>
      <c r="AG42" s="73" t="s">
        <v>427</v>
      </c>
      <c r="AH42" s="191">
        <f t="shared" si="18"/>
        <v>5.5E-2</v>
      </c>
      <c r="AI42" s="180">
        <v>46023</v>
      </c>
      <c r="AJ42" s="180">
        <v>46387</v>
      </c>
      <c r="AK42" s="73" t="s">
        <v>251</v>
      </c>
      <c r="AL42" s="73" t="s">
        <v>398</v>
      </c>
      <c r="AM42" s="73" t="s">
        <v>1882</v>
      </c>
      <c r="AN42" s="73" t="s">
        <v>417</v>
      </c>
      <c r="AO42" s="73"/>
      <c r="AP42" s="73" t="s">
        <v>179</v>
      </c>
      <c r="AQ42" s="73" t="s">
        <v>178</v>
      </c>
      <c r="AR42" s="73" t="s">
        <v>101</v>
      </c>
      <c r="AS42" s="75"/>
      <c r="AT42" s="75"/>
      <c r="AU42" s="75"/>
      <c r="AV42" s="185">
        <f t="shared" si="19"/>
        <v>0</v>
      </c>
      <c r="AW42" s="184"/>
      <c r="AX42" s="184"/>
      <c r="AY42" s="189">
        <v>5.5E-2</v>
      </c>
      <c r="AZ42" s="190">
        <f t="shared" si="15"/>
        <v>5.5E-2</v>
      </c>
      <c r="BA42" s="184"/>
      <c r="BB42" s="184"/>
      <c r="BC42" s="184"/>
      <c r="BD42" s="185">
        <f t="shared" si="16"/>
        <v>0</v>
      </c>
      <c r="BE42" s="184"/>
      <c r="BF42" s="184"/>
      <c r="BG42" s="184"/>
      <c r="BH42" s="185">
        <f t="shared" si="17"/>
        <v>0</v>
      </c>
      <c r="BI42" s="76"/>
      <c r="BJ42" s="77"/>
      <c r="BK42" s="78"/>
      <c r="BL42" s="79"/>
      <c r="BM42" s="79"/>
      <c r="BN42" s="79"/>
      <c r="BO42" s="79"/>
    </row>
    <row r="43" spans="1:67" ht="76.5" customHeight="1" x14ac:dyDescent="0.25">
      <c r="A43" s="80">
        <f t="shared" si="6"/>
        <v>36</v>
      </c>
      <c r="B43" s="73"/>
      <c r="C43" s="73"/>
      <c r="D43" s="73"/>
      <c r="E43" s="73" t="s">
        <v>22</v>
      </c>
      <c r="F43" s="73" t="s">
        <v>101</v>
      </c>
      <c r="G43" s="73" t="s">
        <v>55</v>
      </c>
      <c r="H43" s="73" t="s">
        <v>101</v>
      </c>
      <c r="I43" s="73"/>
      <c r="J43" s="73" t="s">
        <v>209</v>
      </c>
      <c r="K43" s="73" t="s">
        <v>929</v>
      </c>
      <c r="L43" s="73" t="s">
        <v>183</v>
      </c>
      <c r="M43" s="73" t="s">
        <v>101</v>
      </c>
      <c r="N43" s="73" t="s">
        <v>957</v>
      </c>
      <c r="O43" s="73" t="s">
        <v>981</v>
      </c>
      <c r="P43" s="73" t="s">
        <v>1012</v>
      </c>
      <c r="Q43" s="73" t="s">
        <v>1038</v>
      </c>
      <c r="R43" s="73" t="s">
        <v>101</v>
      </c>
      <c r="S43" s="73" t="s">
        <v>1018</v>
      </c>
      <c r="T43" s="74" t="s">
        <v>438</v>
      </c>
      <c r="U43" s="73" t="s">
        <v>1289</v>
      </c>
      <c r="V43" s="73" t="s">
        <v>1127</v>
      </c>
      <c r="W43" s="73" t="s">
        <v>1128</v>
      </c>
      <c r="X43" s="73" t="s">
        <v>1128</v>
      </c>
      <c r="Y43" s="73" t="s">
        <v>1114</v>
      </c>
      <c r="Z43" s="73" t="s">
        <v>1129</v>
      </c>
      <c r="AA43" s="73" t="s">
        <v>1114</v>
      </c>
      <c r="AB43" s="73" t="s">
        <v>420</v>
      </c>
      <c r="AC43" s="73" t="s">
        <v>1129</v>
      </c>
      <c r="AD43" s="73" t="s">
        <v>101</v>
      </c>
      <c r="AE43" s="73" t="s">
        <v>425</v>
      </c>
      <c r="AF43" s="73" t="s">
        <v>424</v>
      </c>
      <c r="AG43" s="73" t="s">
        <v>427</v>
      </c>
      <c r="AH43" s="191">
        <f t="shared" si="18"/>
        <v>3.722</v>
      </c>
      <c r="AI43" s="180">
        <v>46023</v>
      </c>
      <c r="AJ43" s="180">
        <v>46387</v>
      </c>
      <c r="AK43" s="73" t="s">
        <v>251</v>
      </c>
      <c r="AL43" s="73" t="s">
        <v>398</v>
      </c>
      <c r="AM43" s="73" t="s">
        <v>1882</v>
      </c>
      <c r="AN43" s="73" t="s">
        <v>417</v>
      </c>
      <c r="AO43" s="73"/>
      <c r="AP43" s="73" t="s">
        <v>179</v>
      </c>
      <c r="AQ43" s="73" t="s">
        <v>178</v>
      </c>
      <c r="AR43" s="73" t="s">
        <v>1293</v>
      </c>
      <c r="AS43" s="75"/>
      <c r="AT43" s="75"/>
      <c r="AU43" s="75"/>
      <c r="AV43" s="185">
        <f t="shared" si="19"/>
        <v>0</v>
      </c>
      <c r="AW43" s="184"/>
      <c r="AX43" s="184"/>
      <c r="AY43" s="184"/>
      <c r="AZ43" s="185">
        <f t="shared" si="15"/>
        <v>0</v>
      </c>
      <c r="BA43" s="184"/>
      <c r="BB43" s="184"/>
      <c r="BC43" s="184"/>
      <c r="BD43" s="185">
        <f t="shared" si="16"/>
        <v>0</v>
      </c>
      <c r="BE43" s="184"/>
      <c r="BF43" s="184"/>
      <c r="BG43" s="189">
        <v>3.722</v>
      </c>
      <c r="BH43" s="190">
        <f t="shared" si="17"/>
        <v>3.722</v>
      </c>
      <c r="BI43" s="76"/>
      <c r="BJ43" s="77"/>
      <c r="BK43" s="78"/>
      <c r="BL43" s="79"/>
      <c r="BM43" s="79"/>
      <c r="BN43" s="79"/>
      <c r="BO43" s="79"/>
    </row>
    <row r="44" spans="1:67" ht="76.5" customHeight="1" x14ac:dyDescent="0.25">
      <c r="A44" s="80">
        <f t="shared" si="6"/>
        <v>37</v>
      </c>
      <c r="B44" s="73"/>
      <c r="C44" s="73"/>
      <c r="D44" s="73"/>
      <c r="E44" s="73" t="s">
        <v>22</v>
      </c>
      <c r="F44" s="73" t="s">
        <v>101</v>
      </c>
      <c r="G44" s="73" t="s">
        <v>55</v>
      </c>
      <c r="H44" s="73" t="s">
        <v>101</v>
      </c>
      <c r="I44" s="73"/>
      <c r="J44" s="73" t="s">
        <v>209</v>
      </c>
      <c r="K44" s="73" t="s">
        <v>929</v>
      </c>
      <c r="L44" s="73" t="s">
        <v>183</v>
      </c>
      <c r="M44" s="73" t="s">
        <v>101</v>
      </c>
      <c r="N44" s="73" t="s">
        <v>957</v>
      </c>
      <c r="O44" s="73" t="s">
        <v>981</v>
      </c>
      <c r="P44" s="73" t="s">
        <v>1013</v>
      </c>
      <c r="Q44" s="73" t="s">
        <v>1039</v>
      </c>
      <c r="R44" s="73" t="s">
        <v>101</v>
      </c>
      <c r="S44" s="73" t="s">
        <v>1018</v>
      </c>
      <c r="T44" s="74" t="s">
        <v>438</v>
      </c>
      <c r="U44" s="73" t="s">
        <v>1131</v>
      </c>
      <c r="V44" s="73" t="s">
        <v>1130</v>
      </c>
      <c r="W44" s="73" t="s">
        <v>1131</v>
      </c>
      <c r="X44" s="73" t="s">
        <v>1131</v>
      </c>
      <c r="Y44" s="73" t="s">
        <v>1114</v>
      </c>
      <c r="Z44" s="73" t="s">
        <v>1129</v>
      </c>
      <c r="AA44" s="73" t="s">
        <v>1114</v>
      </c>
      <c r="AB44" s="73" t="s">
        <v>420</v>
      </c>
      <c r="AC44" s="73" t="s">
        <v>1129</v>
      </c>
      <c r="AD44" s="73" t="s">
        <v>101</v>
      </c>
      <c r="AE44" s="73" t="s">
        <v>425</v>
      </c>
      <c r="AF44" s="73" t="s">
        <v>424</v>
      </c>
      <c r="AG44" s="73" t="s">
        <v>427</v>
      </c>
      <c r="AH44" s="181">
        <f t="shared" si="18"/>
        <v>2</v>
      </c>
      <c r="AI44" s="180">
        <v>46023</v>
      </c>
      <c r="AJ44" s="180">
        <v>46387</v>
      </c>
      <c r="AK44" s="73" t="s">
        <v>251</v>
      </c>
      <c r="AL44" s="73" t="s">
        <v>398</v>
      </c>
      <c r="AM44" s="73" t="s">
        <v>1882</v>
      </c>
      <c r="AN44" s="73" t="s">
        <v>417</v>
      </c>
      <c r="AO44" s="73"/>
      <c r="AP44" s="73" t="s">
        <v>179</v>
      </c>
      <c r="AQ44" s="73" t="s">
        <v>178</v>
      </c>
      <c r="AR44" s="73" t="s">
        <v>101</v>
      </c>
      <c r="AS44" s="75"/>
      <c r="AT44" s="75"/>
      <c r="AU44" s="75"/>
      <c r="AV44" s="185">
        <f t="shared" si="19"/>
        <v>0</v>
      </c>
      <c r="AW44" s="184"/>
      <c r="AX44" s="184"/>
      <c r="AY44" s="184"/>
      <c r="AZ44" s="185">
        <f t="shared" si="15"/>
        <v>0</v>
      </c>
      <c r="BA44" s="184"/>
      <c r="BB44" s="184"/>
      <c r="BC44" s="184"/>
      <c r="BD44" s="185">
        <f t="shared" si="16"/>
        <v>0</v>
      </c>
      <c r="BE44" s="184"/>
      <c r="BF44" s="184"/>
      <c r="BG44" s="184">
        <v>2</v>
      </c>
      <c r="BH44" s="185">
        <f t="shared" si="17"/>
        <v>2</v>
      </c>
      <c r="BI44" s="76"/>
      <c r="BJ44" s="77"/>
      <c r="BK44" s="78"/>
      <c r="BL44" s="79"/>
      <c r="BM44" s="79"/>
      <c r="BN44" s="79"/>
      <c r="BO44" s="79"/>
    </row>
    <row r="45" spans="1:67" ht="76.5" customHeight="1" x14ac:dyDescent="0.25">
      <c r="A45" s="80">
        <f t="shared" si="6"/>
        <v>38</v>
      </c>
      <c r="B45" s="73"/>
      <c r="C45" s="73"/>
      <c r="D45" s="73"/>
      <c r="E45" s="73" t="s">
        <v>12</v>
      </c>
      <c r="F45" s="73" t="s">
        <v>101</v>
      </c>
      <c r="G45" s="73" t="s">
        <v>55</v>
      </c>
      <c r="H45" s="73" t="s">
        <v>101</v>
      </c>
      <c r="I45" s="73"/>
      <c r="J45" s="73" t="s">
        <v>209</v>
      </c>
      <c r="K45" s="73" t="s">
        <v>929</v>
      </c>
      <c r="L45" s="73" t="s">
        <v>183</v>
      </c>
      <c r="M45" s="73" t="s">
        <v>101</v>
      </c>
      <c r="N45" s="73" t="s">
        <v>982</v>
      </c>
      <c r="O45" s="73" t="s">
        <v>982</v>
      </c>
      <c r="P45" s="73" t="s">
        <v>1014</v>
      </c>
      <c r="Q45" s="73" t="s">
        <v>1040</v>
      </c>
      <c r="R45" s="73" t="s">
        <v>101</v>
      </c>
      <c r="S45" s="73" t="s">
        <v>1018</v>
      </c>
      <c r="T45" s="74" t="s">
        <v>438</v>
      </c>
      <c r="U45" s="73" t="s">
        <v>1280</v>
      </c>
      <c r="V45" s="73" t="s">
        <v>1132</v>
      </c>
      <c r="W45" s="73" t="s">
        <v>1133</v>
      </c>
      <c r="X45" s="73" t="s">
        <v>101</v>
      </c>
      <c r="Y45" s="73" t="s">
        <v>101</v>
      </c>
      <c r="Z45" s="73"/>
      <c r="AA45" s="73"/>
      <c r="AB45" s="73" t="s">
        <v>1244</v>
      </c>
      <c r="AC45" s="73" t="s">
        <v>1260</v>
      </c>
      <c r="AD45" s="73" t="s">
        <v>101</v>
      </c>
      <c r="AE45" s="73" t="s">
        <v>425</v>
      </c>
      <c r="AF45" s="73" t="s">
        <v>424</v>
      </c>
      <c r="AG45" s="73" t="s">
        <v>427</v>
      </c>
      <c r="AH45" s="188">
        <f t="shared" si="18"/>
        <v>3.4099999999999998E-2</v>
      </c>
      <c r="AI45" s="180">
        <v>46023</v>
      </c>
      <c r="AJ45" s="180">
        <v>46387</v>
      </c>
      <c r="AK45" s="73" t="s">
        <v>251</v>
      </c>
      <c r="AL45" s="73" t="s">
        <v>384</v>
      </c>
      <c r="AM45" s="73" t="s">
        <v>1884</v>
      </c>
      <c r="AN45" s="73" t="s">
        <v>417</v>
      </c>
      <c r="AO45" s="73"/>
      <c r="AP45" s="73" t="s">
        <v>179</v>
      </c>
      <c r="AQ45" s="73" t="s">
        <v>178</v>
      </c>
      <c r="AR45" s="73" t="s">
        <v>101</v>
      </c>
      <c r="AS45" s="182"/>
      <c r="AT45" s="182"/>
      <c r="AU45" s="182"/>
      <c r="AV45" s="183">
        <f t="shared" si="19"/>
        <v>0</v>
      </c>
      <c r="AW45" s="182"/>
      <c r="AX45" s="182"/>
      <c r="AY45" s="182"/>
      <c r="AZ45" s="183">
        <f t="shared" si="15"/>
        <v>0</v>
      </c>
      <c r="BA45" s="182"/>
      <c r="BB45" s="182"/>
      <c r="BC45" s="182"/>
      <c r="BD45" s="183">
        <f t="shared" si="16"/>
        <v>0</v>
      </c>
      <c r="BE45" s="182"/>
      <c r="BF45" s="182"/>
      <c r="BG45" s="186">
        <v>3.4099999999999998E-2</v>
      </c>
      <c r="BH45" s="187">
        <f t="shared" si="17"/>
        <v>3.4099999999999998E-2</v>
      </c>
      <c r="BI45" s="76"/>
      <c r="BJ45" s="77"/>
      <c r="BK45" s="78"/>
      <c r="BL45" s="79"/>
      <c r="BM45" s="79"/>
      <c r="BN45" s="79"/>
      <c r="BO45" s="79"/>
    </row>
    <row r="46" spans="1:67" ht="76.5" customHeight="1" x14ac:dyDescent="0.25">
      <c r="A46" s="80">
        <f t="shared" si="6"/>
        <v>39</v>
      </c>
      <c r="B46" s="73"/>
      <c r="C46" s="73"/>
      <c r="D46" s="73"/>
      <c r="E46" s="73" t="s">
        <v>12</v>
      </c>
      <c r="F46" s="73" t="s">
        <v>101</v>
      </c>
      <c r="G46" s="73" t="s">
        <v>55</v>
      </c>
      <c r="H46" s="73" t="s">
        <v>101</v>
      </c>
      <c r="I46" s="73"/>
      <c r="J46" s="73" t="s">
        <v>209</v>
      </c>
      <c r="K46" s="73" t="s">
        <v>929</v>
      </c>
      <c r="L46" s="73" t="s">
        <v>183</v>
      </c>
      <c r="M46" s="73" t="s">
        <v>101</v>
      </c>
      <c r="N46" s="73" t="s">
        <v>982</v>
      </c>
      <c r="O46" s="73" t="s">
        <v>982</v>
      </c>
      <c r="P46" s="73" t="s">
        <v>1015</v>
      </c>
      <c r="Q46" s="73" t="s">
        <v>1041</v>
      </c>
      <c r="R46" s="73" t="s">
        <v>101</v>
      </c>
      <c r="S46" s="73" t="s">
        <v>1018</v>
      </c>
      <c r="T46" s="74" t="s">
        <v>438</v>
      </c>
      <c r="U46" s="73" t="s">
        <v>1134</v>
      </c>
      <c r="V46" s="73" t="s">
        <v>1135</v>
      </c>
      <c r="W46" s="73" t="s">
        <v>1885</v>
      </c>
      <c r="X46" s="73" t="s">
        <v>101</v>
      </c>
      <c r="Y46" s="73" t="s">
        <v>101</v>
      </c>
      <c r="Z46" s="73"/>
      <c r="AA46" s="73"/>
      <c r="AB46" s="73" t="s">
        <v>1244</v>
      </c>
      <c r="AC46" s="73" t="s">
        <v>1261</v>
      </c>
      <c r="AD46" s="73" t="s">
        <v>101</v>
      </c>
      <c r="AE46" s="73" t="s">
        <v>425</v>
      </c>
      <c r="AF46" s="73" t="s">
        <v>424</v>
      </c>
      <c r="AG46" s="73" t="s">
        <v>427</v>
      </c>
      <c r="AH46" s="188">
        <f t="shared" si="18"/>
        <v>7.7900000000000094E-2</v>
      </c>
      <c r="AI46" s="180">
        <v>46023</v>
      </c>
      <c r="AJ46" s="180">
        <v>46203</v>
      </c>
      <c r="AK46" s="73" t="s">
        <v>251</v>
      </c>
      <c r="AL46" s="73" t="s">
        <v>384</v>
      </c>
      <c r="AM46" s="73" t="s">
        <v>1884</v>
      </c>
      <c r="AN46" s="73" t="s">
        <v>417</v>
      </c>
      <c r="AO46" s="73"/>
      <c r="AP46" s="73" t="s">
        <v>179</v>
      </c>
      <c r="AQ46" s="73" t="s">
        <v>178</v>
      </c>
      <c r="AR46" s="73" t="s">
        <v>101</v>
      </c>
      <c r="AS46" s="182"/>
      <c r="AT46" s="182"/>
      <c r="AU46" s="182"/>
      <c r="AV46" s="183">
        <f t="shared" si="19"/>
        <v>0</v>
      </c>
      <c r="AW46" s="182"/>
      <c r="AX46" s="182"/>
      <c r="AY46" s="182"/>
      <c r="AZ46" s="183">
        <f t="shared" si="15"/>
        <v>0</v>
      </c>
      <c r="BA46" s="182"/>
      <c r="BB46" s="182"/>
      <c r="BC46" s="186">
        <v>7.7900000000000094E-2</v>
      </c>
      <c r="BD46" s="187">
        <f t="shared" si="16"/>
        <v>7.7900000000000094E-2</v>
      </c>
      <c r="BE46" s="182"/>
      <c r="BF46" s="182"/>
      <c r="BG46" s="182"/>
      <c r="BH46" s="183">
        <f t="shared" si="17"/>
        <v>0</v>
      </c>
      <c r="BI46" s="76"/>
      <c r="BJ46" s="77"/>
      <c r="BK46" s="78"/>
      <c r="BL46" s="79"/>
      <c r="BM46" s="79"/>
      <c r="BN46" s="79"/>
      <c r="BO46" s="79"/>
    </row>
    <row r="47" spans="1:67" ht="76.5" customHeight="1" x14ac:dyDescent="0.25">
      <c r="A47" s="80">
        <f t="shared" si="6"/>
        <v>40</v>
      </c>
      <c r="B47" s="73"/>
      <c r="C47" s="73"/>
      <c r="D47" s="73"/>
      <c r="E47" s="73" t="s">
        <v>12</v>
      </c>
      <c r="F47" s="73" t="s">
        <v>101</v>
      </c>
      <c r="G47" s="73" t="s">
        <v>55</v>
      </c>
      <c r="H47" s="73" t="s">
        <v>101</v>
      </c>
      <c r="I47" s="73"/>
      <c r="J47" s="73" t="s">
        <v>209</v>
      </c>
      <c r="K47" s="73" t="s">
        <v>929</v>
      </c>
      <c r="L47" s="73" t="s">
        <v>183</v>
      </c>
      <c r="M47" s="73" t="s">
        <v>101</v>
      </c>
      <c r="N47" s="73" t="s">
        <v>101</v>
      </c>
      <c r="O47" s="73" t="s">
        <v>101</v>
      </c>
      <c r="P47" s="73" t="s">
        <v>1283</v>
      </c>
      <c r="Q47" s="73" t="s">
        <v>1282</v>
      </c>
      <c r="R47" s="73" t="s">
        <v>101</v>
      </c>
      <c r="S47" s="73" t="s">
        <v>1018</v>
      </c>
      <c r="T47" s="74" t="s">
        <v>438</v>
      </c>
      <c r="U47" s="73" t="s">
        <v>1136</v>
      </c>
      <c r="V47" s="73" t="s">
        <v>1137</v>
      </c>
      <c r="W47" s="73" t="s">
        <v>1138</v>
      </c>
      <c r="X47" s="73" t="s">
        <v>1139</v>
      </c>
      <c r="Y47" s="73" t="s">
        <v>101</v>
      </c>
      <c r="Z47" s="73" t="s">
        <v>101</v>
      </c>
      <c r="AA47" s="73" t="s">
        <v>101</v>
      </c>
      <c r="AB47" s="73" t="s">
        <v>420</v>
      </c>
      <c r="AC47" s="73" t="s">
        <v>1886</v>
      </c>
      <c r="AD47" s="73" t="s">
        <v>101</v>
      </c>
      <c r="AE47" s="73" t="s">
        <v>425</v>
      </c>
      <c r="AF47" s="73" t="s">
        <v>424</v>
      </c>
      <c r="AG47" s="73" t="s">
        <v>427</v>
      </c>
      <c r="AH47" s="181">
        <f t="shared" si="18"/>
        <v>8</v>
      </c>
      <c r="AI47" s="180">
        <v>46023</v>
      </c>
      <c r="AJ47" s="180">
        <v>46387</v>
      </c>
      <c r="AK47" s="73" t="s">
        <v>251</v>
      </c>
      <c r="AL47" s="73" t="s">
        <v>388</v>
      </c>
      <c r="AM47" s="73" t="s">
        <v>1275</v>
      </c>
      <c r="AN47" s="73" t="s">
        <v>417</v>
      </c>
      <c r="AO47" s="73"/>
      <c r="AP47" s="73" t="s">
        <v>179</v>
      </c>
      <c r="AQ47" s="73" t="s">
        <v>178</v>
      </c>
      <c r="AR47" s="73" t="s">
        <v>101</v>
      </c>
      <c r="AS47" s="75"/>
      <c r="AT47" s="75"/>
      <c r="AU47" s="75"/>
      <c r="AV47" s="185">
        <f t="shared" si="19"/>
        <v>0</v>
      </c>
      <c r="AW47" s="184"/>
      <c r="AX47" s="184"/>
      <c r="AY47" s="184"/>
      <c r="AZ47" s="185">
        <f t="shared" si="15"/>
        <v>0</v>
      </c>
      <c r="BA47" s="184"/>
      <c r="BB47" s="184"/>
      <c r="BC47" s="184">
        <v>2</v>
      </c>
      <c r="BD47" s="185">
        <f t="shared" si="16"/>
        <v>2</v>
      </c>
      <c r="BE47" s="184"/>
      <c r="BF47" s="184"/>
      <c r="BG47" s="184">
        <v>6</v>
      </c>
      <c r="BH47" s="185">
        <f t="shared" si="17"/>
        <v>6</v>
      </c>
      <c r="BI47" s="76"/>
      <c r="BJ47" s="77"/>
      <c r="BK47" s="78"/>
      <c r="BL47" s="79"/>
      <c r="BM47" s="79"/>
      <c r="BN47" s="79"/>
      <c r="BO47" s="79"/>
    </row>
    <row r="48" spans="1:67" ht="76.5" customHeight="1" x14ac:dyDescent="0.25">
      <c r="A48" s="80">
        <f t="shared" si="6"/>
        <v>41</v>
      </c>
      <c r="B48" s="73"/>
      <c r="C48" s="73"/>
      <c r="D48" s="73"/>
      <c r="E48" s="73" t="s">
        <v>12</v>
      </c>
      <c r="F48" s="73" t="s">
        <v>101</v>
      </c>
      <c r="G48" s="73" t="s">
        <v>55</v>
      </c>
      <c r="H48" s="73" t="s">
        <v>101</v>
      </c>
      <c r="I48" s="73"/>
      <c r="J48" s="73" t="s">
        <v>209</v>
      </c>
      <c r="K48" s="73" t="s">
        <v>929</v>
      </c>
      <c r="L48" s="73" t="s">
        <v>183</v>
      </c>
      <c r="M48" s="73" t="s">
        <v>101</v>
      </c>
      <c r="N48" s="73" t="s">
        <v>101</v>
      </c>
      <c r="O48" s="73" t="s">
        <v>101</v>
      </c>
      <c r="P48" s="73" t="s">
        <v>1017</v>
      </c>
      <c r="Q48" s="73" t="s">
        <v>1042</v>
      </c>
      <c r="R48" s="73" t="s">
        <v>101</v>
      </c>
      <c r="S48" s="73" t="s">
        <v>1018</v>
      </c>
      <c r="T48" s="74" t="s">
        <v>438</v>
      </c>
      <c r="U48" s="73" t="s">
        <v>1140</v>
      </c>
      <c r="V48" s="73" t="s">
        <v>1887</v>
      </c>
      <c r="W48" s="73" t="s">
        <v>1888</v>
      </c>
      <c r="X48" s="73" t="s">
        <v>1889</v>
      </c>
      <c r="Y48" s="73" t="s">
        <v>101</v>
      </c>
      <c r="Z48" s="73" t="s">
        <v>101</v>
      </c>
      <c r="AA48" s="73" t="s">
        <v>101</v>
      </c>
      <c r="AB48" s="73" t="s">
        <v>420</v>
      </c>
      <c r="AC48" s="73" t="s">
        <v>1184</v>
      </c>
      <c r="AD48" s="73" t="s">
        <v>101</v>
      </c>
      <c r="AE48" s="73" t="s">
        <v>425</v>
      </c>
      <c r="AF48" s="73" t="s">
        <v>418</v>
      </c>
      <c r="AG48" s="73" t="s">
        <v>427</v>
      </c>
      <c r="AH48" s="181">
        <f t="shared" si="18"/>
        <v>1196</v>
      </c>
      <c r="AI48" s="180">
        <v>46023</v>
      </c>
      <c r="AJ48" s="180">
        <v>46387</v>
      </c>
      <c r="AK48" s="73" t="s">
        <v>251</v>
      </c>
      <c r="AL48" s="73" t="s">
        <v>388</v>
      </c>
      <c r="AM48" s="73" t="s">
        <v>1275</v>
      </c>
      <c r="AN48" s="73" t="s">
        <v>417</v>
      </c>
      <c r="AO48" s="73"/>
      <c r="AP48" s="73" t="s">
        <v>179</v>
      </c>
      <c r="AQ48" s="73" t="s">
        <v>178</v>
      </c>
      <c r="AR48" s="73" t="s">
        <v>101</v>
      </c>
      <c r="AS48" s="75"/>
      <c r="AT48" s="75"/>
      <c r="AU48" s="75"/>
      <c r="AV48" s="185">
        <f t="shared" si="19"/>
        <v>0</v>
      </c>
      <c r="AW48" s="184"/>
      <c r="AX48" s="184"/>
      <c r="AY48" s="184"/>
      <c r="AZ48" s="185">
        <f t="shared" si="15"/>
        <v>0</v>
      </c>
      <c r="BA48" s="184"/>
      <c r="BB48" s="184"/>
      <c r="BC48" s="184">
        <v>1196</v>
      </c>
      <c r="BD48" s="185">
        <f t="shared" si="16"/>
        <v>1196</v>
      </c>
      <c r="BE48" s="184"/>
      <c r="BF48" s="184"/>
      <c r="BG48" s="184"/>
      <c r="BH48" s="185">
        <f t="shared" si="17"/>
        <v>0</v>
      </c>
      <c r="BI48" s="76"/>
      <c r="BJ48" s="77"/>
      <c r="BK48" s="78"/>
      <c r="BL48" s="79"/>
      <c r="BM48" s="79"/>
      <c r="BN48" s="79"/>
      <c r="BO48" s="79"/>
    </row>
    <row r="49" spans="1:67" ht="76.5" customHeight="1" x14ac:dyDescent="0.25">
      <c r="A49" s="80">
        <f t="shared" si="6"/>
        <v>42</v>
      </c>
      <c r="B49" s="73"/>
      <c r="C49" s="73"/>
      <c r="D49" s="73"/>
      <c r="E49" s="73" t="s">
        <v>12</v>
      </c>
      <c r="F49" s="73" t="s">
        <v>101</v>
      </c>
      <c r="G49" s="73" t="s">
        <v>55</v>
      </c>
      <c r="H49" s="73" t="s">
        <v>101</v>
      </c>
      <c r="I49" s="73"/>
      <c r="J49" s="73" t="s">
        <v>209</v>
      </c>
      <c r="K49" s="73" t="s">
        <v>929</v>
      </c>
      <c r="L49" s="73" t="s">
        <v>183</v>
      </c>
      <c r="M49" s="73" t="s">
        <v>101</v>
      </c>
      <c r="N49" s="73" t="s">
        <v>101</v>
      </c>
      <c r="O49" s="73" t="s">
        <v>101</v>
      </c>
      <c r="P49" s="73" t="s">
        <v>1017</v>
      </c>
      <c r="Q49" s="73" t="s">
        <v>1042</v>
      </c>
      <c r="R49" s="73" t="s">
        <v>101</v>
      </c>
      <c r="S49" s="73" t="s">
        <v>1018</v>
      </c>
      <c r="T49" s="74" t="s">
        <v>438</v>
      </c>
      <c r="U49" s="73" t="s">
        <v>1431</v>
      </c>
      <c r="V49" s="73" t="s">
        <v>1890</v>
      </c>
      <c r="W49" s="73" t="s">
        <v>1891</v>
      </c>
      <c r="X49" s="73" t="s">
        <v>1892</v>
      </c>
      <c r="Y49" s="73" t="s">
        <v>101</v>
      </c>
      <c r="Z49" s="73" t="s">
        <v>101</v>
      </c>
      <c r="AA49" s="73" t="s">
        <v>101</v>
      </c>
      <c r="AB49" s="73" t="s">
        <v>420</v>
      </c>
      <c r="AC49" s="73" t="s">
        <v>1886</v>
      </c>
      <c r="AD49" s="73" t="s">
        <v>101</v>
      </c>
      <c r="AE49" s="73" t="s">
        <v>425</v>
      </c>
      <c r="AF49" s="73" t="s">
        <v>424</v>
      </c>
      <c r="AG49" s="73" t="s">
        <v>427</v>
      </c>
      <c r="AH49" s="181">
        <f t="shared" si="18"/>
        <v>974</v>
      </c>
      <c r="AI49" s="180">
        <v>46023</v>
      </c>
      <c r="AJ49" s="180">
        <v>46387</v>
      </c>
      <c r="AK49" s="73" t="s">
        <v>251</v>
      </c>
      <c r="AL49" s="73" t="s">
        <v>388</v>
      </c>
      <c r="AM49" s="73" t="s">
        <v>1275</v>
      </c>
      <c r="AN49" s="73" t="s">
        <v>417</v>
      </c>
      <c r="AO49" s="73"/>
      <c r="AP49" s="73" t="s">
        <v>179</v>
      </c>
      <c r="AQ49" s="73" t="s">
        <v>178</v>
      </c>
      <c r="AR49" s="73" t="s">
        <v>101</v>
      </c>
      <c r="AS49" s="75"/>
      <c r="AT49" s="75"/>
      <c r="AU49" s="75"/>
      <c r="AV49" s="185">
        <f t="shared" si="19"/>
        <v>0</v>
      </c>
      <c r="AW49" s="184"/>
      <c r="AX49" s="184"/>
      <c r="AY49" s="184"/>
      <c r="AZ49" s="185">
        <f t="shared" si="15"/>
        <v>0</v>
      </c>
      <c r="BA49" s="184"/>
      <c r="BB49" s="184"/>
      <c r="BC49" s="184">
        <v>974</v>
      </c>
      <c r="BD49" s="185">
        <f t="shared" si="16"/>
        <v>974</v>
      </c>
      <c r="BE49" s="184"/>
      <c r="BF49" s="184"/>
      <c r="BG49" s="184"/>
      <c r="BH49" s="185">
        <f t="shared" si="17"/>
        <v>0</v>
      </c>
      <c r="BI49" s="76"/>
      <c r="BJ49" s="77"/>
      <c r="BK49" s="78"/>
      <c r="BL49" s="79"/>
      <c r="BM49" s="79"/>
      <c r="BN49" s="79"/>
      <c r="BO49" s="79"/>
    </row>
    <row r="50" spans="1:67" ht="76.5" customHeight="1" x14ac:dyDescent="0.25">
      <c r="A50" s="80">
        <f t="shared" si="6"/>
        <v>43</v>
      </c>
      <c r="B50" s="73"/>
      <c r="C50" s="73"/>
      <c r="D50" s="73"/>
      <c r="E50" s="73" t="s">
        <v>12</v>
      </c>
      <c r="F50" s="73" t="s">
        <v>101</v>
      </c>
      <c r="G50" s="73" t="s">
        <v>55</v>
      </c>
      <c r="H50" s="73" t="s">
        <v>101</v>
      </c>
      <c r="I50" s="73"/>
      <c r="J50" s="73" t="s">
        <v>209</v>
      </c>
      <c r="K50" s="73" t="s">
        <v>929</v>
      </c>
      <c r="L50" s="73" t="s">
        <v>183</v>
      </c>
      <c r="M50" s="73" t="s">
        <v>101</v>
      </c>
      <c r="N50" s="73" t="s">
        <v>101</v>
      </c>
      <c r="O50" s="73" t="s">
        <v>101</v>
      </c>
      <c r="P50" s="73" t="s">
        <v>1017</v>
      </c>
      <c r="Q50" s="73" t="s">
        <v>1042</v>
      </c>
      <c r="R50" s="73" t="s">
        <v>101</v>
      </c>
      <c r="S50" s="73" t="s">
        <v>1018</v>
      </c>
      <c r="T50" s="74" t="s">
        <v>438</v>
      </c>
      <c r="U50" s="73" t="s">
        <v>1141</v>
      </c>
      <c r="V50" s="73" t="s">
        <v>1142</v>
      </c>
      <c r="W50" s="73" t="s">
        <v>1893</v>
      </c>
      <c r="X50" s="73" t="s">
        <v>1894</v>
      </c>
      <c r="Y50" s="73" t="s">
        <v>1143</v>
      </c>
      <c r="Z50" s="73" t="s">
        <v>1144</v>
      </c>
      <c r="AA50" s="73" t="s">
        <v>101</v>
      </c>
      <c r="AB50" s="73" t="s">
        <v>426</v>
      </c>
      <c r="AC50" s="73" t="s">
        <v>1144</v>
      </c>
      <c r="AD50" s="73" t="s">
        <v>101</v>
      </c>
      <c r="AE50" s="73" t="s">
        <v>425</v>
      </c>
      <c r="AF50" s="73" t="s">
        <v>418</v>
      </c>
      <c r="AG50" s="73" t="s">
        <v>427</v>
      </c>
      <c r="AH50" s="179">
        <f t="shared" si="18"/>
        <v>0.6</v>
      </c>
      <c r="AI50" s="180">
        <v>46023</v>
      </c>
      <c r="AJ50" s="180">
        <v>46752</v>
      </c>
      <c r="AK50" s="73" t="s">
        <v>251</v>
      </c>
      <c r="AL50" s="73" t="s">
        <v>388</v>
      </c>
      <c r="AM50" s="73" t="s">
        <v>1275</v>
      </c>
      <c r="AN50" s="73" t="s">
        <v>417</v>
      </c>
      <c r="AO50" s="73"/>
      <c r="AP50" s="73" t="s">
        <v>179</v>
      </c>
      <c r="AQ50" s="73" t="s">
        <v>178</v>
      </c>
      <c r="AR50" s="73" t="s">
        <v>101</v>
      </c>
      <c r="AS50" s="182"/>
      <c r="AT50" s="182"/>
      <c r="AU50" s="182"/>
      <c r="AV50" s="183">
        <f t="shared" si="19"/>
        <v>0</v>
      </c>
      <c r="AW50" s="182"/>
      <c r="AX50" s="182"/>
      <c r="AY50" s="182"/>
      <c r="AZ50" s="183">
        <f t="shared" si="15"/>
        <v>0</v>
      </c>
      <c r="BA50" s="182"/>
      <c r="BB50" s="182"/>
      <c r="BC50" s="182">
        <v>0.6</v>
      </c>
      <c r="BD50" s="183">
        <f t="shared" si="16"/>
        <v>0.6</v>
      </c>
      <c r="BE50" s="184"/>
      <c r="BF50" s="184"/>
      <c r="BG50" s="184"/>
      <c r="BH50" s="185">
        <f t="shared" si="17"/>
        <v>0</v>
      </c>
      <c r="BI50" s="76"/>
      <c r="BJ50" s="77"/>
      <c r="BK50" s="78"/>
      <c r="BL50" s="79"/>
      <c r="BM50" s="79"/>
      <c r="BN50" s="79"/>
      <c r="BO50" s="79"/>
    </row>
    <row r="51" spans="1:67" ht="76.5" customHeight="1" x14ac:dyDescent="0.25">
      <c r="A51" s="80">
        <f t="shared" si="6"/>
        <v>44</v>
      </c>
      <c r="B51" s="73"/>
      <c r="C51" s="73"/>
      <c r="D51" s="73"/>
      <c r="E51" s="73" t="s">
        <v>22</v>
      </c>
      <c r="F51" s="73" t="s">
        <v>101</v>
      </c>
      <c r="G51" s="73" t="s">
        <v>55</v>
      </c>
      <c r="H51" s="73" t="s">
        <v>101</v>
      </c>
      <c r="I51" s="73"/>
      <c r="J51" s="73" t="s">
        <v>209</v>
      </c>
      <c r="K51" s="73" t="s">
        <v>929</v>
      </c>
      <c r="L51" s="73" t="s">
        <v>183</v>
      </c>
      <c r="M51" s="73" t="s">
        <v>101</v>
      </c>
      <c r="N51" s="73" t="s">
        <v>968</v>
      </c>
      <c r="O51" s="73" t="s">
        <v>958</v>
      </c>
      <c r="P51" s="73"/>
      <c r="Q51" s="73" t="s">
        <v>1043</v>
      </c>
      <c r="R51" s="73" t="s">
        <v>101</v>
      </c>
      <c r="S51" s="73" t="s">
        <v>1018</v>
      </c>
      <c r="T51" s="74" t="s">
        <v>438</v>
      </c>
      <c r="U51" s="73" t="s">
        <v>1145</v>
      </c>
      <c r="V51" s="73" t="s">
        <v>1146</v>
      </c>
      <c r="W51" s="73" t="s">
        <v>1146</v>
      </c>
      <c r="X51" s="73" t="s">
        <v>1147</v>
      </c>
      <c r="Y51" s="73" t="s">
        <v>101</v>
      </c>
      <c r="Z51" s="73" t="s">
        <v>1148</v>
      </c>
      <c r="AA51" s="73" t="s">
        <v>101</v>
      </c>
      <c r="AB51" s="73" t="s">
        <v>420</v>
      </c>
      <c r="AC51" s="73" t="s">
        <v>1148</v>
      </c>
      <c r="AD51" s="73" t="s">
        <v>101</v>
      </c>
      <c r="AE51" s="73" t="s">
        <v>425</v>
      </c>
      <c r="AF51" s="73" t="s">
        <v>418</v>
      </c>
      <c r="AG51" s="73" t="s">
        <v>427</v>
      </c>
      <c r="AH51" s="181">
        <f t="shared" si="18"/>
        <v>1</v>
      </c>
      <c r="AI51" s="180">
        <v>46023</v>
      </c>
      <c r="AJ51" s="180">
        <v>46356</v>
      </c>
      <c r="AK51" s="73" t="s">
        <v>251</v>
      </c>
      <c r="AL51" s="73" t="s">
        <v>404</v>
      </c>
      <c r="AM51" s="73" t="s">
        <v>1276</v>
      </c>
      <c r="AN51" s="73" t="s">
        <v>417</v>
      </c>
      <c r="AO51" s="73"/>
      <c r="AP51" s="73" t="s">
        <v>179</v>
      </c>
      <c r="AQ51" s="73" t="s">
        <v>178</v>
      </c>
      <c r="AR51" s="73" t="s">
        <v>101</v>
      </c>
      <c r="AS51" s="75"/>
      <c r="AT51" s="75"/>
      <c r="AU51" s="75"/>
      <c r="AV51" s="185">
        <f t="shared" si="19"/>
        <v>0</v>
      </c>
      <c r="AW51" s="184"/>
      <c r="AX51" s="184"/>
      <c r="AY51" s="184"/>
      <c r="AZ51" s="185">
        <f t="shared" si="15"/>
        <v>0</v>
      </c>
      <c r="BA51" s="184"/>
      <c r="BB51" s="184"/>
      <c r="BC51" s="184"/>
      <c r="BD51" s="185">
        <f t="shared" si="16"/>
        <v>0</v>
      </c>
      <c r="BE51" s="184"/>
      <c r="BF51" s="184">
        <v>1</v>
      </c>
      <c r="BG51" s="184"/>
      <c r="BH51" s="185">
        <f t="shared" si="17"/>
        <v>1</v>
      </c>
      <c r="BI51" s="76"/>
      <c r="BJ51" s="77"/>
      <c r="BK51" s="78"/>
      <c r="BL51" s="79"/>
      <c r="BM51" s="79"/>
      <c r="BN51" s="79"/>
      <c r="BO51" s="79"/>
    </row>
    <row r="52" spans="1:67" ht="76.5" customHeight="1" x14ac:dyDescent="0.25">
      <c r="A52" s="80">
        <f t="shared" si="6"/>
        <v>45</v>
      </c>
      <c r="B52" s="73"/>
      <c r="C52" s="73"/>
      <c r="D52" s="73"/>
      <c r="E52" s="73" t="s">
        <v>19</v>
      </c>
      <c r="F52" s="73" t="s">
        <v>101</v>
      </c>
      <c r="G52" s="73" t="s">
        <v>55</v>
      </c>
      <c r="H52" s="73" t="s">
        <v>101</v>
      </c>
      <c r="I52" s="73"/>
      <c r="J52" s="73" t="s">
        <v>209</v>
      </c>
      <c r="K52" s="73" t="s">
        <v>929</v>
      </c>
      <c r="L52" s="73" t="s">
        <v>183</v>
      </c>
      <c r="M52" s="73" t="s">
        <v>101</v>
      </c>
      <c r="N52" s="73" t="s">
        <v>983</v>
      </c>
      <c r="O52" s="73" t="s">
        <v>984</v>
      </c>
      <c r="P52" s="73" t="s">
        <v>1019</v>
      </c>
      <c r="Q52" s="73" t="s">
        <v>1044</v>
      </c>
      <c r="R52" s="73" t="s">
        <v>101</v>
      </c>
      <c r="S52" s="73" t="s">
        <v>1052</v>
      </c>
      <c r="T52" s="74" t="s">
        <v>438</v>
      </c>
      <c r="U52" s="203" t="s">
        <v>1868</v>
      </c>
      <c r="V52" s="73" t="s">
        <v>1149</v>
      </c>
      <c r="W52" s="73" t="s">
        <v>1150</v>
      </c>
      <c r="X52" s="73" t="s">
        <v>1151</v>
      </c>
      <c r="Y52" s="73" t="s">
        <v>1152</v>
      </c>
      <c r="Z52" s="73" t="s">
        <v>1083</v>
      </c>
      <c r="AA52" s="73" t="s">
        <v>1153</v>
      </c>
      <c r="AB52" s="73" t="s">
        <v>426</v>
      </c>
      <c r="AC52" s="73" t="s">
        <v>1262</v>
      </c>
      <c r="AD52" s="73" t="s">
        <v>101</v>
      </c>
      <c r="AE52" s="73" t="s">
        <v>425</v>
      </c>
      <c r="AF52" s="73" t="s">
        <v>418</v>
      </c>
      <c r="AG52" s="73" t="s">
        <v>427</v>
      </c>
      <c r="AH52" s="179">
        <f t="shared" si="18"/>
        <v>1</v>
      </c>
      <c r="AI52" s="180">
        <v>46023</v>
      </c>
      <c r="AJ52" s="180">
        <v>46173</v>
      </c>
      <c r="AK52" s="73" t="s">
        <v>251</v>
      </c>
      <c r="AL52" s="73" t="s">
        <v>406</v>
      </c>
      <c r="AM52" s="73" t="s">
        <v>1272</v>
      </c>
      <c r="AN52" s="73" t="s">
        <v>417</v>
      </c>
      <c r="AO52" s="73"/>
      <c r="AP52" s="73" t="s">
        <v>179</v>
      </c>
      <c r="AQ52" s="73" t="s">
        <v>178</v>
      </c>
      <c r="AR52" s="73" t="s">
        <v>101</v>
      </c>
      <c r="AS52" s="182"/>
      <c r="AT52" s="182"/>
      <c r="AU52" s="182">
        <v>0.5</v>
      </c>
      <c r="AV52" s="183">
        <f t="shared" ref="AV52:AV99" si="20">SUM(AS52:AU52)</f>
        <v>0.5</v>
      </c>
      <c r="AW52" s="182"/>
      <c r="AX52" s="182">
        <v>0.5</v>
      </c>
      <c r="AY52" s="182"/>
      <c r="AZ52" s="183">
        <f t="shared" ref="AZ52:AZ99" si="21">SUM(AW52:AY52)</f>
        <v>0.5</v>
      </c>
      <c r="BA52" s="182"/>
      <c r="BB52" s="182"/>
      <c r="BC52" s="182"/>
      <c r="BD52" s="183">
        <f t="shared" ref="BD52:BD99" si="22">SUM(BA52:BC52)</f>
        <v>0</v>
      </c>
      <c r="BE52" s="182"/>
      <c r="BF52" s="182"/>
      <c r="BG52" s="182"/>
      <c r="BH52" s="183">
        <f t="shared" ref="BH52:BH98" si="23">SUM(BE52:BG52)</f>
        <v>0</v>
      </c>
      <c r="BI52" s="76"/>
      <c r="BJ52" s="77"/>
      <c r="BK52" s="78"/>
      <c r="BL52" s="79"/>
      <c r="BM52" s="79"/>
      <c r="BN52" s="79"/>
      <c r="BO52" s="79"/>
    </row>
    <row r="53" spans="1:67" ht="76.5" customHeight="1" x14ac:dyDescent="0.25">
      <c r="A53" s="80">
        <f t="shared" si="6"/>
        <v>46</v>
      </c>
      <c r="B53" s="73"/>
      <c r="C53" s="73"/>
      <c r="D53" s="73"/>
      <c r="E53" s="73" t="s">
        <v>19</v>
      </c>
      <c r="F53" s="73" t="s">
        <v>101</v>
      </c>
      <c r="G53" s="73" t="s">
        <v>55</v>
      </c>
      <c r="H53" s="73" t="s">
        <v>101</v>
      </c>
      <c r="I53" s="73"/>
      <c r="J53" s="73" t="s">
        <v>209</v>
      </c>
      <c r="K53" s="73" t="s">
        <v>929</v>
      </c>
      <c r="L53" s="73" t="s">
        <v>183</v>
      </c>
      <c r="M53" s="73" t="s">
        <v>101</v>
      </c>
      <c r="N53" s="73" t="s">
        <v>983</v>
      </c>
      <c r="O53" s="73" t="s">
        <v>984</v>
      </c>
      <c r="P53" s="73" t="s">
        <v>1019</v>
      </c>
      <c r="Q53" s="73" t="s">
        <v>1044</v>
      </c>
      <c r="R53" s="73" t="s">
        <v>101</v>
      </c>
      <c r="S53" s="73" t="s">
        <v>1052</v>
      </c>
      <c r="T53" s="74" t="s">
        <v>438</v>
      </c>
      <c r="U53" s="203" t="s">
        <v>1869</v>
      </c>
      <c r="V53" s="73" t="s">
        <v>1154</v>
      </c>
      <c r="W53" s="73" t="s">
        <v>1155</v>
      </c>
      <c r="X53" s="73" t="s">
        <v>1074</v>
      </c>
      <c r="Y53" s="73" t="s">
        <v>1156</v>
      </c>
      <c r="Z53" s="73" t="s">
        <v>1083</v>
      </c>
      <c r="AA53" s="73" t="s">
        <v>1157</v>
      </c>
      <c r="AB53" s="73" t="s">
        <v>426</v>
      </c>
      <c r="AC53" s="73" t="s">
        <v>1263</v>
      </c>
      <c r="AD53" s="73" t="s">
        <v>101</v>
      </c>
      <c r="AE53" s="73" t="s">
        <v>425</v>
      </c>
      <c r="AF53" s="73" t="s">
        <v>418</v>
      </c>
      <c r="AG53" s="73" t="s">
        <v>427</v>
      </c>
      <c r="AH53" s="179">
        <f t="shared" ref="AH53:AH92" si="24">+AV53+AZ53+BD53+BH53</f>
        <v>1</v>
      </c>
      <c r="AI53" s="180">
        <v>46023</v>
      </c>
      <c r="AJ53" s="180">
        <v>46262</v>
      </c>
      <c r="AK53" s="73" t="s">
        <v>251</v>
      </c>
      <c r="AL53" s="73" t="s">
        <v>406</v>
      </c>
      <c r="AM53" s="73" t="s">
        <v>1272</v>
      </c>
      <c r="AN53" s="73" t="s">
        <v>417</v>
      </c>
      <c r="AO53" s="73"/>
      <c r="AP53" s="73" t="s">
        <v>179</v>
      </c>
      <c r="AQ53" s="73" t="s">
        <v>178</v>
      </c>
      <c r="AR53" s="73" t="s">
        <v>101</v>
      </c>
      <c r="AS53" s="182"/>
      <c r="AT53" s="182"/>
      <c r="AU53" s="182"/>
      <c r="AV53" s="183">
        <f t="shared" si="20"/>
        <v>0</v>
      </c>
      <c r="AW53" s="182"/>
      <c r="AX53" s="182">
        <v>0.5</v>
      </c>
      <c r="AY53" s="182"/>
      <c r="AZ53" s="183">
        <f t="shared" si="21"/>
        <v>0.5</v>
      </c>
      <c r="BA53" s="182"/>
      <c r="BB53" s="182">
        <v>0.5</v>
      </c>
      <c r="BC53" s="182"/>
      <c r="BD53" s="183">
        <f t="shared" si="22"/>
        <v>0.5</v>
      </c>
      <c r="BE53" s="182"/>
      <c r="BF53" s="182"/>
      <c r="BG53" s="182"/>
      <c r="BH53" s="183">
        <f t="shared" si="23"/>
        <v>0</v>
      </c>
      <c r="BI53" s="76"/>
      <c r="BJ53" s="77"/>
      <c r="BK53" s="78"/>
      <c r="BL53" s="79"/>
      <c r="BM53" s="79"/>
      <c r="BN53" s="79"/>
      <c r="BO53" s="79"/>
    </row>
    <row r="54" spans="1:67" ht="76.5" customHeight="1" x14ac:dyDescent="0.25">
      <c r="A54" s="80">
        <f t="shared" si="6"/>
        <v>47</v>
      </c>
      <c r="B54" s="73"/>
      <c r="C54" s="73"/>
      <c r="D54" s="73"/>
      <c r="E54" s="73" t="s">
        <v>19</v>
      </c>
      <c r="F54" s="73" t="s">
        <v>101</v>
      </c>
      <c r="G54" s="73" t="s">
        <v>55</v>
      </c>
      <c r="H54" s="73" t="s">
        <v>101</v>
      </c>
      <c r="I54" s="73"/>
      <c r="J54" s="73" t="s">
        <v>209</v>
      </c>
      <c r="K54" s="73" t="s">
        <v>929</v>
      </c>
      <c r="L54" s="73" t="s">
        <v>183</v>
      </c>
      <c r="M54" s="73" t="s">
        <v>101</v>
      </c>
      <c r="N54" s="73" t="s">
        <v>983</v>
      </c>
      <c r="O54" s="73" t="s">
        <v>984</v>
      </c>
      <c r="P54" s="73" t="s">
        <v>1019</v>
      </c>
      <c r="Q54" s="73" t="s">
        <v>1044</v>
      </c>
      <c r="R54" s="73" t="s">
        <v>101</v>
      </c>
      <c r="S54" s="73" t="s">
        <v>1052</v>
      </c>
      <c r="T54" s="74" t="s">
        <v>438</v>
      </c>
      <c r="U54" s="203" t="s">
        <v>1870</v>
      </c>
      <c r="V54" s="73" t="s">
        <v>1158</v>
      </c>
      <c r="W54" s="73" t="s">
        <v>1155</v>
      </c>
      <c r="X54" s="73" t="s">
        <v>1074</v>
      </c>
      <c r="Y54" s="73" t="s">
        <v>1156</v>
      </c>
      <c r="Z54" s="73" t="s">
        <v>1083</v>
      </c>
      <c r="AA54" s="73" t="s">
        <v>1159</v>
      </c>
      <c r="AB54" s="73" t="s">
        <v>426</v>
      </c>
      <c r="AC54" s="73" t="s">
        <v>1264</v>
      </c>
      <c r="AD54" s="73" t="s">
        <v>101</v>
      </c>
      <c r="AE54" s="73" t="s">
        <v>425</v>
      </c>
      <c r="AF54" s="73" t="s">
        <v>418</v>
      </c>
      <c r="AG54" s="73" t="s">
        <v>427</v>
      </c>
      <c r="AH54" s="179">
        <f t="shared" si="24"/>
        <v>0.8</v>
      </c>
      <c r="AI54" s="180">
        <v>46024</v>
      </c>
      <c r="AJ54" s="180">
        <v>46393</v>
      </c>
      <c r="AK54" s="73" t="s">
        <v>251</v>
      </c>
      <c r="AL54" s="73" t="s">
        <v>406</v>
      </c>
      <c r="AM54" s="73" t="s">
        <v>1272</v>
      </c>
      <c r="AN54" s="73" t="s">
        <v>417</v>
      </c>
      <c r="AO54" s="73"/>
      <c r="AP54" s="73" t="s">
        <v>179</v>
      </c>
      <c r="AQ54" s="73" t="s">
        <v>178</v>
      </c>
      <c r="AR54" s="73" t="s">
        <v>101</v>
      </c>
      <c r="AS54" s="182"/>
      <c r="AT54" s="182"/>
      <c r="AU54" s="182"/>
      <c r="AV54" s="183">
        <f t="shared" si="20"/>
        <v>0</v>
      </c>
      <c r="AW54" s="182"/>
      <c r="AX54" s="182"/>
      <c r="AY54" s="182"/>
      <c r="AZ54" s="183">
        <f t="shared" si="21"/>
        <v>0</v>
      </c>
      <c r="BA54" s="182"/>
      <c r="BB54" s="182"/>
      <c r="BC54" s="182">
        <v>0.3</v>
      </c>
      <c r="BD54" s="183">
        <f t="shared" si="22"/>
        <v>0.3</v>
      </c>
      <c r="BE54" s="182"/>
      <c r="BF54" s="182"/>
      <c r="BG54" s="182">
        <v>0.5</v>
      </c>
      <c r="BH54" s="183">
        <f t="shared" si="23"/>
        <v>0.5</v>
      </c>
      <c r="BI54" s="76"/>
      <c r="BJ54" s="77"/>
      <c r="BK54" s="78"/>
      <c r="BL54" s="79"/>
      <c r="BM54" s="79"/>
      <c r="BN54" s="79"/>
      <c r="BO54" s="79"/>
    </row>
    <row r="55" spans="1:67" ht="76.5" customHeight="1" x14ac:dyDescent="0.25">
      <c r="A55" s="80">
        <f t="shared" si="6"/>
        <v>48</v>
      </c>
      <c r="B55" s="73"/>
      <c r="C55" s="73"/>
      <c r="D55" s="73"/>
      <c r="E55" s="73" t="s">
        <v>19</v>
      </c>
      <c r="F55" s="73" t="s">
        <v>101</v>
      </c>
      <c r="G55" s="73" t="s">
        <v>55</v>
      </c>
      <c r="H55" s="73" t="s">
        <v>101</v>
      </c>
      <c r="I55" s="73"/>
      <c r="J55" s="73" t="s">
        <v>209</v>
      </c>
      <c r="K55" s="73" t="s">
        <v>929</v>
      </c>
      <c r="L55" s="73" t="s">
        <v>183</v>
      </c>
      <c r="M55" s="73" t="s">
        <v>101</v>
      </c>
      <c r="N55" s="73" t="s">
        <v>983</v>
      </c>
      <c r="O55" s="73" t="s">
        <v>984</v>
      </c>
      <c r="P55" s="73" t="s">
        <v>1019</v>
      </c>
      <c r="Q55" s="73" t="s">
        <v>1044</v>
      </c>
      <c r="R55" s="73" t="s">
        <v>101</v>
      </c>
      <c r="S55" s="73" t="s">
        <v>1052</v>
      </c>
      <c r="T55" s="74" t="s">
        <v>438</v>
      </c>
      <c r="U55" s="203" t="s">
        <v>1160</v>
      </c>
      <c r="V55" s="73" t="s">
        <v>1076</v>
      </c>
      <c r="W55" s="73" t="s">
        <v>1073</v>
      </c>
      <c r="X55" s="73" t="s">
        <v>1074</v>
      </c>
      <c r="Y55" s="73" t="s">
        <v>1075</v>
      </c>
      <c r="Z55" s="73" t="s">
        <v>1077</v>
      </c>
      <c r="AA55" s="73" t="s">
        <v>1078</v>
      </c>
      <c r="AB55" s="73" t="s">
        <v>426</v>
      </c>
      <c r="AC55" s="73" t="s">
        <v>1248</v>
      </c>
      <c r="AD55" s="73" t="s">
        <v>101</v>
      </c>
      <c r="AE55" s="73" t="s">
        <v>425</v>
      </c>
      <c r="AF55" s="73" t="s">
        <v>418</v>
      </c>
      <c r="AG55" s="73" t="s">
        <v>427</v>
      </c>
      <c r="AH55" s="179">
        <f t="shared" si="24"/>
        <v>0.99999999999999989</v>
      </c>
      <c r="AI55" s="180">
        <v>46023</v>
      </c>
      <c r="AJ55" s="180">
        <v>46147</v>
      </c>
      <c r="AK55" s="73" t="s">
        <v>251</v>
      </c>
      <c r="AL55" s="73" t="s">
        <v>406</v>
      </c>
      <c r="AM55" s="73" t="s">
        <v>1272</v>
      </c>
      <c r="AN55" s="73" t="s">
        <v>417</v>
      </c>
      <c r="AO55" s="73"/>
      <c r="AP55" s="73" t="s">
        <v>179</v>
      </c>
      <c r="AQ55" s="73" t="s">
        <v>178</v>
      </c>
      <c r="AR55" s="73" t="s">
        <v>101</v>
      </c>
      <c r="AS55" s="182"/>
      <c r="AT55" s="182"/>
      <c r="AU55" s="182"/>
      <c r="AV55" s="183">
        <f t="shared" si="20"/>
        <v>0</v>
      </c>
      <c r="AW55" s="182"/>
      <c r="AX55" s="182">
        <v>0.6</v>
      </c>
      <c r="AY55" s="182">
        <v>0.3</v>
      </c>
      <c r="AZ55" s="183">
        <f t="shared" si="21"/>
        <v>0.89999999999999991</v>
      </c>
      <c r="BA55" s="182"/>
      <c r="BB55" s="182">
        <v>0.1</v>
      </c>
      <c r="BC55" s="182"/>
      <c r="BD55" s="183">
        <f t="shared" si="22"/>
        <v>0.1</v>
      </c>
      <c r="BE55" s="182"/>
      <c r="BF55" s="182"/>
      <c r="BG55" s="182"/>
      <c r="BH55" s="183">
        <f t="shared" si="23"/>
        <v>0</v>
      </c>
      <c r="BI55" s="76"/>
      <c r="BJ55" s="77"/>
      <c r="BK55" s="78"/>
      <c r="BL55" s="79"/>
      <c r="BM55" s="79"/>
      <c r="BN55" s="79"/>
      <c r="BO55" s="79"/>
    </row>
    <row r="56" spans="1:67" ht="76.5" customHeight="1" x14ac:dyDescent="0.25">
      <c r="A56" s="80">
        <f t="shared" si="6"/>
        <v>49</v>
      </c>
      <c r="B56" s="73"/>
      <c r="C56" s="73"/>
      <c r="D56" s="73"/>
      <c r="E56" s="73" t="s">
        <v>19</v>
      </c>
      <c r="F56" s="73" t="s">
        <v>101</v>
      </c>
      <c r="G56" s="73" t="s">
        <v>55</v>
      </c>
      <c r="H56" s="73" t="s">
        <v>101</v>
      </c>
      <c r="I56" s="73"/>
      <c r="J56" s="73" t="s">
        <v>209</v>
      </c>
      <c r="K56" s="73" t="s">
        <v>929</v>
      </c>
      <c r="L56" s="73" t="s">
        <v>183</v>
      </c>
      <c r="M56" s="73" t="s">
        <v>101</v>
      </c>
      <c r="N56" s="73" t="s">
        <v>983</v>
      </c>
      <c r="O56" s="73" t="s">
        <v>984</v>
      </c>
      <c r="P56" s="73" t="s">
        <v>1019</v>
      </c>
      <c r="Q56" s="73" t="s">
        <v>1044</v>
      </c>
      <c r="R56" s="73" t="s">
        <v>101</v>
      </c>
      <c r="S56" s="73" t="s">
        <v>1052</v>
      </c>
      <c r="T56" s="74" t="s">
        <v>438</v>
      </c>
      <c r="U56" s="203" t="s">
        <v>1871</v>
      </c>
      <c r="V56" s="73" t="s">
        <v>1079</v>
      </c>
      <c r="W56" s="73" t="s">
        <v>1080</v>
      </c>
      <c r="X56" s="73" t="s">
        <v>1081</v>
      </c>
      <c r="Y56" s="73" t="s">
        <v>1082</v>
      </c>
      <c r="Z56" s="73" t="s">
        <v>1083</v>
      </c>
      <c r="AA56" s="73" t="s">
        <v>1084</v>
      </c>
      <c r="AB56" s="73" t="s">
        <v>426</v>
      </c>
      <c r="AC56" s="73" t="s">
        <v>1249</v>
      </c>
      <c r="AD56" s="73" t="s">
        <v>101</v>
      </c>
      <c r="AE56" s="73" t="s">
        <v>425</v>
      </c>
      <c r="AF56" s="73" t="s">
        <v>418</v>
      </c>
      <c r="AG56" s="73" t="s">
        <v>427</v>
      </c>
      <c r="AH56" s="179">
        <f t="shared" si="24"/>
        <v>0.13</v>
      </c>
      <c r="AI56" s="180">
        <v>46023</v>
      </c>
      <c r="AJ56" s="180">
        <v>46264</v>
      </c>
      <c r="AK56" s="73" t="s">
        <v>251</v>
      </c>
      <c r="AL56" s="73" t="s">
        <v>406</v>
      </c>
      <c r="AM56" s="73" t="s">
        <v>1272</v>
      </c>
      <c r="AN56" s="73" t="s">
        <v>417</v>
      </c>
      <c r="AO56" s="73"/>
      <c r="AP56" s="73" t="s">
        <v>179</v>
      </c>
      <c r="AQ56" s="73" t="s">
        <v>178</v>
      </c>
      <c r="AR56" s="73" t="s">
        <v>101</v>
      </c>
      <c r="AS56" s="182"/>
      <c r="AT56" s="182"/>
      <c r="AU56" s="182"/>
      <c r="AV56" s="183">
        <f t="shared" si="20"/>
        <v>0</v>
      </c>
      <c r="AW56" s="182"/>
      <c r="AX56" s="182"/>
      <c r="AY56" s="182"/>
      <c r="AZ56" s="183">
        <f t="shared" si="21"/>
        <v>0</v>
      </c>
      <c r="BA56" s="182"/>
      <c r="BB56" s="182"/>
      <c r="BC56" s="182"/>
      <c r="BD56" s="183">
        <f t="shared" si="22"/>
        <v>0</v>
      </c>
      <c r="BE56" s="182"/>
      <c r="BF56" s="182"/>
      <c r="BG56" s="182">
        <v>0.13</v>
      </c>
      <c r="BH56" s="183">
        <f t="shared" si="23"/>
        <v>0.13</v>
      </c>
      <c r="BI56" s="76"/>
      <c r="BJ56" s="77"/>
      <c r="BK56" s="78"/>
      <c r="BL56" s="79"/>
      <c r="BM56" s="79"/>
      <c r="BN56" s="79"/>
      <c r="BO56" s="79"/>
    </row>
    <row r="57" spans="1:67" ht="76.5" customHeight="1" x14ac:dyDescent="0.25">
      <c r="A57" s="80">
        <f t="shared" si="6"/>
        <v>50</v>
      </c>
      <c r="B57" s="73"/>
      <c r="C57" s="73"/>
      <c r="D57" s="73"/>
      <c r="E57" s="73" t="s">
        <v>19</v>
      </c>
      <c r="F57" s="73" t="s">
        <v>101</v>
      </c>
      <c r="G57" s="73" t="s">
        <v>55</v>
      </c>
      <c r="H57" s="73" t="s">
        <v>101</v>
      </c>
      <c r="I57" s="73"/>
      <c r="J57" s="73" t="s">
        <v>209</v>
      </c>
      <c r="K57" s="73" t="s">
        <v>929</v>
      </c>
      <c r="L57" s="73" t="s">
        <v>183</v>
      </c>
      <c r="M57" s="73" t="s">
        <v>101</v>
      </c>
      <c r="N57" s="73" t="s">
        <v>983</v>
      </c>
      <c r="O57" s="73" t="s">
        <v>984</v>
      </c>
      <c r="P57" s="73" t="s">
        <v>1019</v>
      </c>
      <c r="Q57" s="73" t="s">
        <v>1044</v>
      </c>
      <c r="R57" s="73" t="s">
        <v>101</v>
      </c>
      <c r="S57" s="73" t="s">
        <v>1052</v>
      </c>
      <c r="T57" s="74" t="s">
        <v>438</v>
      </c>
      <c r="U57" s="203" t="s">
        <v>1872</v>
      </c>
      <c r="V57" s="73" t="s">
        <v>1076</v>
      </c>
      <c r="W57" s="73" t="s">
        <v>1073</v>
      </c>
      <c r="X57" s="73" t="s">
        <v>1074</v>
      </c>
      <c r="Y57" s="73" t="s">
        <v>1075</v>
      </c>
      <c r="Z57" s="73" t="s">
        <v>1077</v>
      </c>
      <c r="AA57" s="73" t="s">
        <v>1078</v>
      </c>
      <c r="AB57" s="73" t="s">
        <v>426</v>
      </c>
      <c r="AC57" s="73" t="s">
        <v>1248</v>
      </c>
      <c r="AD57" s="73" t="s">
        <v>101</v>
      </c>
      <c r="AE57" s="73" t="s">
        <v>425</v>
      </c>
      <c r="AF57" s="73" t="s">
        <v>418</v>
      </c>
      <c r="AG57" s="73" t="s">
        <v>427</v>
      </c>
      <c r="AH57" s="179">
        <f t="shared" si="24"/>
        <v>1</v>
      </c>
      <c r="AI57" s="180">
        <v>46034</v>
      </c>
      <c r="AJ57" s="180">
        <v>46080</v>
      </c>
      <c r="AK57" s="73" t="s">
        <v>251</v>
      </c>
      <c r="AL57" s="73" t="s">
        <v>406</v>
      </c>
      <c r="AM57" s="73" t="s">
        <v>1272</v>
      </c>
      <c r="AN57" s="73" t="s">
        <v>417</v>
      </c>
      <c r="AO57" s="73"/>
      <c r="AP57" s="73" t="s">
        <v>179</v>
      </c>
      <c r="AQ57" s="73" t="s">
        <v>178</v>
      </c>
      <c r="AR57" s="73" t="s">
        <v>101</v>
      </c>
      <c r="AS57" s="182"/>
      <c r="AT57" s="182">
        <v>1</v>
      </c>
      <c r="AU57" s="182"/>
      <c r="AV57" s="183">
        <f t="shared" si="20"/>
        <v>1</v>
      </c>
      <c r="AW57" s="182"/>
      <c r="AX57" s="182"/>
      <c r="AY57" s="182"/>
      <c r="AZ57" s="183">
        <f t="shared" si="21"/>
        <v>0</v>
      </c>
      <c r="BA57" s="182"/>
      <c r="BB57" s="182"/>
      <c r="BC57" s="182"/>
      <c r="BD57" s="183">
        <f t="shared" si="22"/>
        <v>0</v>
      </c>
      <c r="BE57" s="182"/>
      <c r="BF57" s="182"/>
      <c r="BG57" s="182"/>
      <c r="BH57" s="183">
        <f t="shared" si="23"/>
        <v>0</v>
      </c>
      <c r="BI57" s="76"/>
      <c r="BJ57" s="77"/>
      <c r="BK57" s="78"/>
      <c r="BL57" s="79"/>
      <c r="BM57" s="79"/>
      <c r="BN57" s="79"/>
      <c r="BO57" s="79"/>
    </row>
    <row r="58" spans="1:67" ht="76.5" customHeight="1" x14ac:dyDescent="0.25">
      <c r="A58" s="80">
        <f t="shared" si="6"/>
        <v>51</v>
      </c>
      <c r="B58" s="73"/>
      <c r="C58" s="73"/>
      <c r="D58" s="73"/>
      <c r="E58" s="73" t="s">
        <v>19</v>
      </c>
      <c r="F58" s="73" t="s">
        <v>101</v>
      </c>
      <c r="G58" s="73" t="s">
        <v>55</v>
      </c>
      <c r="H58" s="73" t="s">
        <v>101</v>
      </c>
      <c r="I58" s="73"/>
      <c r="J58" s="73" t="s">
        <v>209</v>
      </c>
      <c r="K58" s="73" t="s">
        <v>929</v>
      </c>
      <c r="L58" s="73" t="s">
        <v>183</v>
      </c>
      <c r="M58" s="73" t="s">
        <v>101</v>
      </c>
      <c r="N58" s="73" t="s">
        <v>983</v>
      </c>
      <c r="O58" s="73" t="s">
        <v>984</v>
      </c>
      <c r="P58" s="73" t="s">
        <v>1019</v>
      </c>
      <c r="Q58" s="73" t="s">
        <v>1044</v>
      </c>
      <c r="R58" s="73" t="s">
        <v>101</v>
      </c>
      <c r="S58" s="73" t="s">
        <v>1052</v>
      </c>
      <c r="T58" s="74" t="s">
        <v>438</v>
      </c>
      <c r="U58" s="203" t="s">
        <v>1873</v>
      </c>
      <c r="V58" s="73" t="s">
        <v>1079</v>
      </c>
      <c r="W58" s="73" t="s">
        <v>1080</v>
      </c>
      <c r="X58" s="73" t="s">
        <v>1081</v>
      </c>
      <c r="Y58" s="73" t="s">
        <v>1082</v>
      </c>
      <c r="Z58" s="73" t="s">
        <v>1083</v>
      </c>
      <c r="AA58" s="73" t="s">
        <v>1084</v>
      </c>
      <c r="AB58" s="73" t="s">
        <v>426</v>
      </c>
      <c r="AC58" s="73" t="s">
        <v>1249</v>
      </c>
      <c r="AD58" s="73" t="s">
        <v>101</v>
      </c>
      <c r="AE58" s="73" t="s">
        <v>425</v>
      </c>
      <c r="AF58" s="73" t="s">
        <v>418</v>
      </c>
      <c r="AG58" s="73" t="s">
        <v>427</v>
      </c>
      <c r="AH58" s="179">
        <f t="shared" si="24"/>
        <v>0.83</v>
      </c>
      <c r="AI58" s="180">
        <v>46083</v>
      </c>
      <c r="AJ58" s="180">
        <v>46451</v>
      </c>
      <c r="AK58" s="73" t="s">
        <v>251</v>
      </c>
      <c r="AL58" s="73" t="s">
        <v>406</v>
      </c>
      <c r="AM58" s="73" t="s">
        <v>1272</v>
      </c>
      <c r="AN58" s="73" t="s">
        <v>417</v>
      </c>
      <c r="AO58" s="73"/>
      <c r="AP58" s="73" t="s">
        <v>179</v>
      </c>
      <c r="AQ58" s="73" t="s">
        <v>178</v>
      </c>
      <c r="AR58" s="73" t="s">
        <v>101</v>
      </c>
      <c r="AS58" s="182"/>
      <c r="AT58" s="182"/>
      <c r="AU58" s="182"/>
      <c r="AV58" s="183">
        <f t="shared" si="20"/>
        <v>0</v>
      </c>
      <c r="AW58" s="182"/>
      <c r="AX58" s="182">
        <v>0.25</v>
      </c>
      <c r="AY58" s="182"/>
      <c r="AZ58" s="183">
        <f t="shared" si="21"/>
        <v>0.25</v>
      </c>
      <c r="BA58" s="182"/>
      <c r="BB58" s="182"/>
      <c r="BC58" s="182"/>
      <c r="BD58" s="183">
        <f t="shared" si="22"/>
        <v>0</v>
      </c>
      <c r="BE58" s="182"/>
      <c r="BF58" s="182"/>
      <c r="BG58" s="182">
        <v>0.57999999999999996</v>
      </c>
      <c r="BH58" s="183">
        <f t="shared" si="23"/>
        <v>0.57999999999999996</v>
      </c>
      <c r="BI58" s="76"/>
      <c r="BJ58" s="77"/>
      <c r="BK58" s="78"/>
      <c r="BL58" s="79"/>
      <c r="BM58" s="79"/>
      <c r="BN58" s="79"/>
      <c r="BO58" s="79"/>
    </row>
    <row r="59" spans="1:67" ht="76.5" customHeight="1" x14ac:dyDescent="0.25">
      <c r="A59" s="80">
        <f t="shared" si="6"/>
        <v>52</v>
      </c>
      <c r="B59" s="73"/>
      <c r="C59" s="73"/>
      <c r="D59" s="73"/>
      <c r="E59" s="73" t="s">
        <v>19</v>
      </c>
      <c r="F59" s="73" t="s">
        <v>101</v>
      </c>
      <c r="G59" s="73" t="s">
        <v>55</v>
      </c>
      <c r="H59" s="73" t="s">
        <v>101</v>
      </c>
      <c r="I59" s="73"/>
      <c r="J59" s="73" t="s">
        <v>209</v>
      </c>
      <c r="K59" s="73" t="s">
        <v>929</v>
      </c>
      <c r="L59" s="73" t="s">
        <v>183</v>
      </c>
      <c r="M59" s="73" t="s">
        <v>101</v>
      </c>
      <c r="N59" s="73" t="s">
        <v>983</v>
      </c>
      <c r="O59" s="73" t="s">
        <v>984</v>
      </c>
      <c r="P59" s="73" t="s">
        <v>1019</v>
      </c>
      <c r="Q59" s="73" t="s">
        <v>1044</v>
      </c>
      <c r="R59" s="73" t="s">
        <v>101</v>
      </c>
      <c r="S59" s="73" t="s">
        <v>1052</v>
      </c>
      <c r="T59" s="74" t="s">
        <v>438</v>
      </c>
      <c r="U59" s="203" t="s">
        <v>1874</v>
      </c>
      <c r="V59" s="73" t="s">
        <v>1076</v>
      </c>
      <c r="W59" s="73" t="s">
        <v>1073</v>
      </c>
      <c r="X59" s="73" t="s">
        <v>1074</v>
      </c>
      <c r="Y59" s="73" t="s">
        <v>1075</v>
      </c>
      <c r="Z59" s="73" t="s">
        <v>1077</v>
      </c>
      <c r="AA59" s="73" t="s">
        <v>1078</v>
      </c>
      <c r="AB59" s="73" t="s">
        <v>426</v>
      </c>
      <c r="AC59" s="73" t="s">
        <v>1248</v>
      </c>
      <c r="AD59" s="73" t="s">
        <v>101</v>
      </c>
      <c r="AE59" s="73" t="s">
        <v>425</v>
      </c>
      <c r="AF59" s="73" t="s">
        <v>418</v>
      </c>
      <c r="AG59" s="73" t="s">
        <v>427</v>
      </c>
      <c r="AH59" s="179">
        <f t="shared" si="24"/>
        <v>1</v>
      </c>
      <c r="AI59" s="180">
        <v>46034</v>
      </c>
      <c r="AJ59" s="180">
        <v>46080</v>
      </c>
      <c r="AK59" s="73" t="s">
        <v>251</v>
      </c>
      <c r="AL59" s="73" t="s">
        <v>406</v>
      </c>
      <c r="AM59" s="73" t="s">
        <v>1272</v>
      </c>
      <c r="AN59" s="73" t="s">
        <v>417</v>
      </c>
      <c r="AO59" s="73"/>
      <c r="AP59" s="73" t="s">
        <v>179</v>
      </c>
      <c r="AQ59" s="73" t="s">
        <v>178</v>
      </c>
      <c r="AR59" s="73" t="s">
        <v>101</v>
      </c>
      <c r="AS59" s="182"/>
      <c r="AT59" s="182">
        <v>1</v>
      </c>
      <c r="AU59" s="182"/>
      <c r="AV59" s="183">
        <f t="shared" si="20"/>
        <v>1</v>
      </c>
      <c r="AW59" s="182"/>
      <c r="AX59" s="182"/>
      <c r="AY59" s="182"/>
      <c r="AZ59" s="183">
        <f t="shared" si="21"/>
        <v>0</v>
      </c>
      <c r="BA59" s="182"/>
      <c r="BB59" s="182"/>
      <c r="BC59" s="182"/>
      <c r="BD59" s="183">
        <f t="shared" si="22"/>
        <v>0</v>
      </c>
      <c r="BE59" s="182"/>
      <c r="BF59" s="182"/>
      <c r="BG59" s="182"/>
      <c r="BH59" s="183">
        <f t="shared" si="23"/>
        <v>0</v>
      </c>
      <c r="BI59" s="76"/>
      <c r="BJ59" s="77"/>
      <c r="BK59" s="78"/>
      <c r="BL59" s="79"/>
      <c r="BM59" s="79"/>
      <c r="BN59" s="79"/>
      <c r="BO59" s="79"/>
    </row>
    <row r="60" spans="1:67" ht="76.5" customHeight="1" x14ac:dyDescent="0.25">
      <c r="A60" s="80">
        <f t="shared" si="6"/>
        <v>53</v>
      </c>
      <c r="B60" s="73"/>
      <c r="C60" s="73"/>
      <c r="D60" s="73"/>
      <c r="E60" s="73" t="s">
        <v>19</v>
      </c>
      <c r="F60" s="73" t="s">
        <v>101</v>
      </c>
      <c r="G60" s="73" t="s">
        <v>55</v>
      </c>
      <c r="H60" s="73" t="s">
        <v>101</v>
      </c>
      <c r="I60" s="73"/>
      <c r="J60" s="73" t="s">
        <v>209</v>
      </c>
      <c r="K60" s="73" t="s">
        <v>929</v>
      </c>
      <c r="L60" s="73" t="s">
        <v>183</v>
      </c>
      <c r="M60" s="73" t="s">
        <v>101</v>
      </c>
      <c r="N60" s="73" t="s">
        <v>983</v>
      </c>
      <c r="O60" s="73" t="s">
        <v>984</v>
      </c>
      <c r="P60" s="73" t="s">
        <v>1019</v>
      </c>
      <c r="Q60" s="73" t="s">
        <v>1044</v>
      </c>
      <c r="R60" s="73" t="s">
        <v>101</v>
      </c>
      <c r="S60" s="73" t="s">
        <v>1052</v>
      </c>
      <c r="T60" s="74" t="s">
        <v>438</v>
      </c>
      <c r="U60" s="203" t="s">
        <v>1895</v>
      </c>
      <c r="V60" s="73" t="s">
        <v>1079</v>
      </c>
      <c r="W60" s="73" t="s">
        <v>1080</v>
      </c>
      <c r="X60" s="73" t="s">
        <v>1081</v>
      </c>
      <c r="Y60" s="73" t="s">
        <v>1082</v>
      </c>
      <c r="Z60" s="73" t="s">
        <v>1083</v>
      </c>
      <c r="AA60" s="73" t="s">
        <v>1084</v>
      </c>
      <c r="AB60" s="73" t="s">
        <v>426</v>
      </c>
      <c r="AC60" s="73" t="s">
        <v>1249</v>
      </c>
      <c r="AD60" s="73" t="s">
        <v>101</v>
      </c>
      <c r="AE60" s="73" t="s">
        <v>425</v>
      </c>
      <c r="AF60" s="73" t="s">
        <v>418</v>
      </c>
      <c r="AG60" s="73" t="s">
        <v>427</v>
      </c>
      <c r="AH60" s="179">
        <f t="shared" si="24"/>
        <v>0.83</v>
      </c>
      <c r="AI60" s="180">
        <v>46083</v>
      </c>
      <c r="AJ60" s="180">
        <v>46451</v>
      </c>
      <c r="AK60" s="73" t="s">
        <v>251</v>
      </c>
      <c r="AL60" s="73" t="s">
        <v>406</v>
      </c>
      <c r="AM60" s="73" t="s">
        <v>1272</v>
      </c>
      <c r="AN60" s="73" t="s">
        <v>417</v>
      </c>
      <c r="AO60" s="73"/>
      <c r="AP60" s="73" t="s">
        <v>179</v>
      </c>
      <c r="AQ60" s="73" t="s">
        <v>178</v>
      </c>
      <c r="AR60" s="73" t="s">
        <v>101</v>
      </c>
      <c r="AS60" s="182"/>
      <c r="AT60" s="182"/>
      <c r="AU60" s="182"/>
      <c r="AV60" s="183">
        <f t="shared" si="20"/>
        <v>0</v>
      </c>
      <c r="AW60" s="182"/>
      <c r="AX60" s="182">
        <v>0.25</v>
      </c>
      <c r="AY60" s="182"/>
      <c r="AZ60" s="183">
        <f t="shared" si="21"/>
        <v>0.25</v>
      </c>
      <c r="BA60" s="182"/>
      <c r="BB60" s="182"/>
      <c r="BC60" s="182"/>
      <c r="BD60" s="183">
        <f t="shared" si="22"/>
        <v>0</v>
      </c>
      <c r="BE60" s="182"/>
      <c r="BF60" s="182"/>
      <c r="BG60" s="182">
        <v>0.57999999999999996</v>
      </c>
      <c r="BH60" s="183">
        <f t="shared" si="23"/>
        <v>0.57999999999999996</v>
      </c>
      <c r="BI60" s="76"/>
      <c r="BJ60" s="77"/>
      <c r="BK60" s="78"/>
      <c r="BL60" s="79"/>
      <c r="BM60" s="79"/>
      <c r="BN60" s="79"/>
      <c r="BO60" s="79"/>
    </row>
    <row r="61" spans="1:67" ht="76.5" customHeight="1" x14ac:dyDescent="0.25">
      <c r="A61" s="80">
        <f t="shared" si="6"/>
        <v>54</v>
      </c>
      <c r="B61" s="73"/>
      <c r="C61" s="73"/>
      <c r="D61" s="73"/>
      <c r="E61" s="73" t="s">
        <v>22</v>
      </c>
      <c r="F61" s="73" t="s">
        <v>101</v>
      </c>
      <c r="G61" s="73" t="s">
        <v>55</v>
      </c>
      <c r="H61" s="73" t="s">
        <v>101</v>
      </c>
      <c r="I61" s="73"/>
      <c r="J61" s="73" t="s">
        <v>209</v>
      </c>
      <c r="K61" s="73" t="s">
        <v>929</v>
      </c>
      <c r="L61" s="73" t="s">
        <v>183</v>
      </c>
      <c r="M61" s="73" t="s">
        <v>101</v>
      </c>
      <c r="N61" s="73" t="s">
        <v>988</v>
      </c>
      <c r="O61" s="73" t="s">
        <v>989</v>
      </c>
      <c r="P61" s="73" t="s">
        <v>1021</v>
      </c>
      <c r="Q61" s="73" t="s">
        <v>1046</v>
      </c>
      <c r="R61" s="73" t="s">
        <v>101</v>
      </c>
      <c r="S61" s="73" t="s">
        <v>1052</v>
      </c>
      <c r="T61" s="74" t="s">
        <v>438</v>
      </c>
      <c r="U61" s="203" t="s">
        <v>1215</v>
      </c>
      <c r="V61" s="73" t="s">
        <v>1216</v>
      </c>
      <c r="W61" s="73" t="s">
        <v>1217</v>
      </c>
      <c r="X61" s="73" t="s">
        <v>1217</v>
      </c>
      <c r="Y61" s="73"/>
      <c r="Z61" s="73" t="s">
        <v>1896</v>
      </c>
      <c r="AA61" s="73"/>
      <c r="AB61" s="73" t="s">
        <v>420</v>
      </c>
      <c r="AC61" s="73" t="s">
        <v>1268</v>
      </c>
      <c r="AD61" s="73" t="s">
        <v>101</v>
      </c>
      <c r="AE61" s="73" t="s">
        <v>425</v>
      </c>
      <c r="AF61" s="73" t="s">
        <v>424</v>
      </c>
      <c r="AG61" s="73" t="s">
        <v>427</v>
      </c>
      <c r="AH61" s="181">
        <f t="shared" si="24"/>
        <v>5</v>
      </c>
      <c r="AI61" s="180">
        <v>46023</v>
      </c>
      <c r="AJ61" s="180">
        <v>46387</v>
      </c>
      <c r="AK61" s="73" t="s">
        <v>251</v>
      </c>
      <c r="AL61" s="73" t="s">
        <v>356</v>
      </c>
      <c r="AM61" s="73" t="s">
        <v>1279</v>
      </c>
      <c r="AN61" s="73" t="s">
        <v>417</v>
      </c>
      <c r="AO61" s="73"/>
      <c r="AP61" s="73" t="s">
        <v>179</v>
      </c>
      <c r="AQ61" s="73" t="s">
        <v>178</v>
      </c>
      <c r="AR61" s="73" t="s">
        <v>101</v>
      </c>
      <c r="AS61" s="75"/>
      <c r="AT61" s="75"/>
      <c r="AU61" s="75"/>
      <c r="AV61" s="185">
        <f t="shared" si="20"/>
        <v>0</v>
      </c>
      <c r="AW61" s="184"/>
      <c r="AX61" s="184"/>
      <c r="AY61" s="184"/>
      <c r="AZ61" s="185">
        <f t="shared" si="21"/>
        <v>0</v>
      </c>
      <c r="BA61" s="184"/>
      <c r="BB61" s="184"/>
      <c r="BC61" s="184"/>
      <c r="BD61" s="185">
        <f t="shared" si="22"/>
        <v>0</v>
      </c>
      <c r="BE61" s="184"/>
      <c r="BF61" s="184"/>
      <c r="BG61" s="184">
        <v>5</v>
      </c>
      <c r="BH61" s="185">
        <f t="shared" si="23"/>
        <v>5</v>
      </c>
      <c r="BI61" s="76"/>
      <c r="BJ61" s="77"/>
      <c r="BK61" s="78"/>
      <c r="BL61" s="79"/>
      <c r="BM61" s="79"/>
      <c r="BN61" s="79"/>
      <c r="BO61" s="79"/>
    </row>
    <row r="62" spans="1:67" ht="76.5" customHeight="1" x14ac:dyDescent="0.25">
      <c r="A62" s="80">
        <f t="shared" si="6"/>
        <v>55</v>
      </c>
      <c r="B62" s="73"/>
      <c r="C62" s="73"/>
      <c r="D62" s="73"/>
      <c r="E62" s="73" t="s">
        <v>22</v>
      </c>
      <c r="F62" s="73" t="s">
        <v>101</v>
      </c>
      <c r="G62" s="73" t="s">
        <v>55</v>
      </c>
      <c r="H62" s="73" t="s">
        <v>101</v>
      </c>
      <c r="I62" s="73"/>
      <c r="J62" s="73" t="s">
        <v>209</v>
      </c>
      <c r="K62" s="73" t="s">
        <v>929</v>
      </c>
      <c r="L62" s="73" t="s">
        <v>183</v>
      </c>
      <c r="M62" s="73" t="s">
        <v>101</v>
      </c>
      <c r="N62" s="73" t="s">
        <v>101</v>
      </c>
      <c r="O62" s="73" t="s">
        <v>101</v>
      </c>
      <c r="P62" s="73" t="s">
        <v>1021</v>
      </c>
      <c r="Q62" s="73" t="s">
        <v>1046</v>
      </c>
      <c r="R62" s="73" t="s">
        <v>101</v>
      </c>
      <c r="S62" s="73" t="s">
        <v>1052</v>
      </c>
      <c r="T62" s="74" t="s">
        <v>438</v>
      </c>
      <c r="U62" s="203" t="s">
        <v>1218</v>
      </c>
      <c r="V62" s="73" t="s">
        <v>1897</v>
      </c>
      <c r="W62" s="73" t="s">
        <v>1898</v>
      </c>
      <c r="X62" s="73" t="s">
        <v>1898</v>
      </c>
      <c r="Y62" s="73"/>
      <c r="Z62" s="73" t="s">
        <v>1899</v>
      </c>
      <c r="AA62" s="73"/>
      <c r="AB62" s="73" t="s">
        <v>420</v>
      </c>
      <c r="AC62" s="73" t="s">
        <v>1268</v>
      </c>
      <c r="AD62" s="73" t="s">
        <v>101</v>
      </c>
      <c r="AE62" s="73" t="s">
        <v>425</v>
      </c>
      <c r="AF62" s="73" t="s">
        <v>424</v>
      </c>
      <c r="AG62" s="73" t="s">
        <v>427</v>
      </c>
      <c r="AH62" s="181">
        <f t="shared" si="24"/>
        <v>146</v>
      </c>
      <c r="AI62" s="180">
        <v>46023</v>
      </c>
      <c r="AJ62" s="180"/>
      <c r="AK62" s="73" t="s">
        <v>251</v>
      </c>
      <c r="AL62" s="73" t="s">
        <v>356</v>
      </c>
      <c r="AM62" s="73" t="s">
        <v>1279</v>
      </c>
      <c r="AN62" s="73" t="s">
        <v>417</v>
      </c>
      <c r="AO62" s="73"/>
      <c r="AP62" s="73" t="s">
        <v>179</v>
      </c>
      <c r="AQ62" s="73" t="s">
        <v>192</v>
      </c>
      <c r="AR62" s="73" t="s">
        <v>101</v>
      </c>
      <c r="AS62" s="75"/>
      <c r="AT62" s="75"/>
      <c r="AU62" s="75"/>
      <c r="AV62" s="185">
        <f t="shared" si="20"/>
        <v>0</v>
      </c>
      <c r="AW62" s="184"/>
      <c r="AX62" s="184"/>
      <c r="AY62" s="184"/>
      <c r="AZ62" s="185">
        <f t="shared" si="21"/>
        <v>0</v>
      </c>
      <c r="BA62" s="184"/>
      <c r="BB62" s="184"/>
      <c r="BC62" s="184">
        <v>90</v>
      </c>
      <c r="BD62" s="185">
        <f t="shared" si="22"/>
        <v>90</v>
      </c>
      <c r="BE62" s="184"/>
      <c r="BF62" s="184"/>
      <c r="BG62" s="184">
        <v>56</v>
      </c>
      <c r="BH62" s="185">
        <f t="shared" si="23"/>
        <v>56</v>
      </c>
      <c r="BI62" s="76"/>
      <c r="BJ62" s="77"/>
      <c r="BK62" s="78"/>
      <c r="BL62" s="79"/>
      <c r="BM62" s="79"/>
      <c r="BN62" s="79"/>
      <c r="BO62" s="79"/>
    </row>
    <row r="63" spans="1:67" ht="76.5" customHeight="1" x14ac:dyDescent="0.25">
      <c r="A63" s="80">
        <f t="shared" si="6"/>
        <v>56</v>
      </c>
      <c r="B63" s="73"/>
      <c r="C63" s="73"/>
      <c r="D63" s="73"/>
      <c r="E63" s="73" t="s">
        <v>22</v>
      </c>
      <c r="F63" s="73" t="s">
        <v>101</v>
      </c>
      <c r="G63" s="73" t="s">
        <v>55</v>
      </c>
      <c r="H63" s="73" t="s">
        <v>101</v>
      </c>
      <c r="I63" s="73"/>
      <c r="J63" s="73" t="s">
        <v>209</v>
      </c>
      <c r="K63" s="73" t="s">
        <v>929</v>
      </c>
      <c r="L63" s="73" t="s">
        <v>183</v>
      </c>
      <c r="M63" s="73" t="s">
        <v>101</v>
      </c>
      <c r="N63" s="73" t="s">
        <v>101</v>
      </c>
      <c r="O63" s="73" t="s">
        <v>101</v>
      </c>
      <c r="P63" s="73" t="s">
        <v>1021</v>
      </c>
      <c r="Q63" s="73" t="s">
        <v>1046</v>
      </c>
      <c r="R63" s="73" t="s">
        <v>101</v>
      </c>
      <c r="S63" s="73" t="s">
        <v>1052</v>
      </c>
      <c r="T63" s="74" t="s">
        <v>438</v>
      </c>
      <c r="U63" s="203" t="s">
        <v>1219</v>
      </c>
      <c r="V63" s="73" t="s">
        <v>1900</v>
      </c>
      <c r="W63" s="73" t="s">
        <v>1901</v>
      </c>
      <c r="X63" s="73" t="s">
        <v>1901</v>
      </c>
      <c r="Y63" s="73"/>
      <c r="Z63" s="73" t="s">
        <v>1899</v>
      </c>
      <c r="AA63" s="73"/>
      <c r="AB63" s="73" t="s">
        <v>420</v>
      </c>
      <c r="AC63" s="73" t="s">
        <v>1269</v>
      </c>
      <c r="AD63" s="73" t="s">
        <v>101</v>
      </c>
      <c r="AE63" s="73" t="s">
        <v>425</v>
      </c>
      <c r="AF63" s="73" t="s">
        <v>424</v>
      </c>
      <c r="AG63" s="73" t="s">
        <v>427</v>
      </c>
      <c r="AH63" s="181">
        <f t="shared" si="24"/>
        <v>146</v>
      </c>
      <c r="AI63" s="180">
        <v>46023</v>
      </c>
      <c r="AJ63" s="180"/>
      <c r="AK63" s="73" t="s">
        <v>251</v>
      </c>
      <c r="AL63" s="73" t="s">
        <v>356</v>
      </c>
      <c r="AM63" s="73" t="s">
        <v>1279</v>
      </c>
      <c r="AN63" s="73" t="s">
        <v>417</v>
      </c>
      <c r="AO63" s="73"/>
      <c r="AP63" s="73" t="s">
        <v>179</v>
      </c>
      <c r="AQ63" s="73" t="s">
        <v>192</v>
      </c>
      <c r="AR63" s="73" t="s">
        <v>101</v>
      </c>
      <c r="AS63" s="75"/>
      <c r="AT63" s="75"/>
      <c r="AU63" s="75"/>
      <c r="AV63" s="185">
        <f t="shared" si="20"/>
        <v>0</v>
      </c>
      <c r="AW63" s="184"/>
      <c r="AX63" s="184"/>
      <c r="AY63" s="184"/>
      <c r="AZ63" s="185">
        <f t="shared" si="21"/>
        <v>0</v>
      </c>
      <c r="BA63" s="184"/>
      <c r="BB63" s="184"/>
      <c r="BC63" s="184">
        <v>90</v>
      </c>
      <c r="BD63" s="185">
        <f t="shared" si="22"/>
        <v>90</v>
      </c>
      <c r="BE63" s="184"/>
      <c r="BF63" s="184"/>
      <c r="BG63" s="184">
        <v>56</v>
      </c>
      <c r="BH63" s="185">
        <f t="shared" si="23"/>
        <v>56</v>
      </c>
      <c r="BI63" s="76"/>
      <c r="BJ63" s="77"/>
      <c r="BK63" s="78"/>
      <c r="BL63" s="79"/>
      <c r="BM63" s="79"/>
      <c r="BN63" s="79"/>
      <c r="BO63" s="79"/>
    </row>
    <row r="64" spans="1:67" ht="76.5" customHeight="1" x14ac:dyDescent="0.25">
      <c r="A64" s="80">
        <f t="shared" si="6"/>
        <v>57</v>
      </c>
      <c r="B64" s="73"/>
      <c r="C64" s="73"/>
      <c r="D64" s="73"/>
      <c r="E64" s="73" t="s">
        <v>12</v>
      </c>
      <c r="F64" s="73" t="s">
        <v>101</v>
      </c>
      <c r="G64" s="73" t="s">
        <v>55</v>
      </c>
      <c r="H64" s="73" t="s">
        <v>101</v>
      </c>
      <c r="I64" s="73"/>
      <c r="J64" s="73" t="s">
        <v>209</v>
      </c>
      <c r="K64" s="73" t="s">
        <v>929</v>
      </c>
      <c r="L64" s="73" t="s">
        <v>183</v>
      </c>
      <c r="M64" s="73" t="s">
        <v>101</v>
      </c>
      <c r="N64" s="73" t="s">
        <v>101</v>
      </c>
      <c r="O64" s="73" t="s">
        <v>101</v>
      </c>
      <c r="P64" s="73" t="s">
        <v>1022</v>
      </c>
      <c r="Q64" s="73" t="s">
        <v>1047</v>
      </c>
      <c r="R64" s="73" t="s">
        <v>101</v>
      </c>
      <c r="S64" s="73" t="s">
        <v>1052</v>
      </c>
      <c r="T64" s="74" t="s">
        <v>438</v>
      </c>
      <c r="U64" s="73" t="s">
        <v>1220</v>
      </c>
      <c r="V64" s="73" t="s">
        <v>1902</v>
      </c>
      <c r="W64" s="73" t="s">
        <v>1221</v>
      </c>
      <c r="X64" s="73" t="s">
        <v>1221</v>
      </c>
      <c r="Y64" s="73"/>
      <c r="Z64" s="73" t="s">
        <v>1083</v>
      </c>
      <c r="AA64" s="73"/>
      <c r="AB64" s="73" t="s">
        <v>420</v>
      </c>
      <c r="AC64" s="73" t="s">
        <v>1083</v>
      </c>
      <c r="AD64" s="73" t="s">
        <v>101</v>
      </c>
      <c r="AE64" s="73" t="s">
        <v>425</v>
      </c>
      <c r="AF64" s="73" t="s">
        <v>424</v>
      </c>
      <c r="AG64" s="73" t="s">
        <v>427</v>
      </c>
      <c r="AH64" s="181">
        <f t="shared" si="24"/>
        <v>1</v>
      </c>
      <c r="AI64" s="180">
        <v>46023</v>
      </c>
      <c r="AJ64" s="180"/>
      <c r="AK64" s="73" t="s">
        <v>251</v>
      </c>
      <c r="AL64" s="73" t="s">
        <v>356</v>
      </c>
      <c r="AM64" s="73" t="s">
        <v>1279</v>
      </c>
      <c r="AN64" s="73" t="s">
        <v>417</v>
      </c>
      <c r="AO64" s="73"/>
      <c r="AP64" s="73" t="s">
        <v>179</v>
      </c>
      <c r="AQ64" s="73" t="s">
        <v>178</v>
      </c>
      <c r="AR64" s="73" t="s">
        <v>101</v>
      </c>
      <c r="AS64" s="75"/>
      <c r="AT64" s="75"/>
      <c r="AU64" s="75"/>
      <c r="AV64" s="185">
        <f t="shared" si="20"/>
        <v>0</v>
      </c>
      <c r="AW64" s="184"/>
      <c r="AX64" s="184"/>
      <c r="AY64" s="184">
        <v>1</v>
      </c>
      <c r="AZ64" s="185">
        <f t="shared" si="21"/>
        <v>1</v>
      </c>
      <c r="BA64" s="184"/>
      <c r="BB64" s="184"/>
      <c r="BC64" s="184"/>
      <c r="BD64" s="185">
        <f t="shared" si="22"/>
        <v>0</v>
      </c>
      <c r="BE64" s="184"/>
      <c r="BF64" s="184"/>
      <c r="BG64" s="184"/>
      <c r="BH64" s="185">
        <f t="shared" si="23"/>
        <v>0</v>
      </c>
      <c r="BI64" s="76"/>
      <c r="BJ64" s="77"/>
      <c r="BK64" s="78"/>
      <c r="BL64" s="79"/>
      <c r="BM64" s="79"/>
      <c r="BN64" s="79"/>
      <c r="BO64" s="79"/>
    </row>
    <row r="65" spans="1:67" ht="76.5" customHeight="1" x14ac:dyDescent="0.25">
      <c r="A65" s="80">
        <f t="shared" si="6"/>
        <v>58</v>
      </c>
      <c r="B65" s="73"/>
      <c r="C65" s="73"/>
      <c r="D65" s="73"/>
      <c r="E65" s="73" t="s">
        <v>12</v>
      </c>
      <c r="F65" s="73" t="s">
        <v>101</v>
      </c>
      <c r="G65" s="73" t="s">
        <v>55</v>
      </c>
      <c r="H65" s="73" t="s">
        <v>101</v>
      </c>
      <c r="I65" s="73"/>
      <c r="J65" s="73" t="s">
        <v>209</v>
      </c>
      <c r="K65" s="73" t="s">
        <v>929</v>
      </c>
      <c r="L65" s="73" t="s">
        <v>183</v>
      </c>
      <c r="M65" s="73" t="s">
        <v>101</v>
      </c>
      <c r="N65" s="73" t="s">
        <v>101</v>
      </c>
      <c r="O65" s="73" t="s">
        <v>101</v>
      </c>
      <c r="P65" s="73" t="s">
        <v>1023</v>
      </c>
      <c r="Q65" s="73" t="s">
        <v>1048</v>
      </c>
      <c r="R65" s="73" t="s">
        <v>101</v>
      </c>
      <c r="S65" s="73" t="s">
        <v>1052</v>
      </c>
      <c r="T65" s="74" t="s">
        <v>438</v>
      </c>
      <c r="U65" s="73" t="s">
        <v>1222</v>
      </c>
      <c r="V65" s="73" t="s">
        <v>1223</v>
      </c>
      <c r="W65" s="73" t="s">
        <v>1224</v>
      </c>
      <c r="X65" s="73" t="s">
        <v>1225</v>
      </c>
      <c r="Y65" s="73"/>
      <c r="Z65" s="73" t="s">
        <v>1226</v>
      </c>
      <c r="AA65" s="73"/>
      <c r="AB65" s="73" t="s">
        <v>420</v>
      </c>
      <c r="AC65" s="73" t="s">
        <v>1267</v>
      </c>
      <c r="AD65" s="73" t="s">
        <v>101</v>
      </c>
      <c r="AE65" s="73" t="s">
        <v>425</v>
      </c>
      <c r="AF65" s="73" t="s">
        <v>418</v>
      </c>
      <c r="AG65" s="73" t="s">
        <v>427</v>
      </c>
      <c r="AH65" s="181">
        <f t="shared" si="24"/>
        <v>2400</v>
      </c>
      <c r="AI65" s="180">
        <v>46023</v>
      </c>
      <c r="AJ65" s="180">
        <v>46111</v>
      </c>
      <c r="AK65" s="73" t="s">
        <v>251</v>
      </c>
      <c r="AL65" s="73" t="s">
        <v>356</v>
      </c>
      <c r="AM65" s="73" t="s">
        <v>1279</v>
      </c>
      <c r="AN65" s="73" t="s">
        <v>417</v>
      </c>
      <c r="AO65" s="73"/>
      <c r="AP65" s="73" t="s">
        <v>179</v>
      </c>
      <c r="AQ65" s="73" t="s">
        <v>178</v>
      </c>
      <c r="AR65" s="73" t="s">
        <v>101</v>
      </c>
      <c r="AS65" s="75"/>
      <c r="AT65" s="75"/>
      <c r="AU65" s="75"/>
      <c r="AV65" s="185">
        <f t="shared" si="20"/>
        <v>0</v>
      </c>
      <c r="AW65" s="184"/>
      <c r="AX65" s="184"/>
      <c r="AY65" s="184"/>
      <c r="AZ65" s="185">
        <f t="shared" si="21"/>
        <v>0</v>
      </c>
      <c r="BA65" s="184"/>
      <c r="BB65" s="184"/>
      <c r="BC65" s="184">
        <v>1200</v>
      </c>
      <c r="BD65" s="185">
        <f t="shared" si="22"/>
        <v>1200</v>
      </c>
      <c r="BE65" s="184">
        <v>1200</v>
      </c>
      <c r="BF65" s="184"/>
      <c r="BG65" s="184"/>
      <c r="BH65" s="185">
        <f t="shared" si="23"/>
        <v>1200</v>
      </c>
      <c r="BI65" s="76"/>
      <c r="BJ65" s="77"/>
      <c r="BK65" s="78"/>
      <c r="BL65" s="79"/>
      <c r="BM65" s="79"/>
      <c r="BN65" s="79"/>
      <c r="BO65" s="79"/>
    </row>
    <row r="66" spans="1:67" ht="76.5" customHeight="1" x14ac:dyDescent="0.25">
      <c r="A66" s="80">
        <f t="shared" si="6"/>
        <v>59</v>
      </c>
      <c r="B66" s="73"/>
      <c r="C66" s="73"/>
      <c r="D66" s="73"/>
      <c r="E66" s="73" t="s">
        <v>12</v>
      </c>
      <c r="F66" s="73" t="s">
        <v>101</v>
      </c>
      <c r="G66" s="73" t="s">
        <v>55</v>
      </c>
      <c r="H66" s="73" t="s">
        <v>101</v>
      </c>
      <c r="I66" s="73"/>
      <c r="J66" s="73" t="s">
        <v>209</v>
      </c>
      <c r="K66" s="73" t="s">
        <v>929</v>
      </c>
      <c r="L66" s="73" t="s">
        <v>183</v>
      </c>
      <c r="M66" s="73" t="s">
        <v>101</v>
      </c>
      <c r="N66" s="73" t="s">
        <v>101</v>
      </c>
      <c r="O66" s="73" t="s">
        <v>101</v>
      </c>
      <c r="P66" s="73" t="s">
        <v>1023</v>
      </c>
      <c r="Q66" s="73" t="s">
        <v>1048</v>
      </c>
      <c r="R66" s="73" t="s">
        <v>101</v>
      </c>
      <c r="S66" s="73" t="s">
        <v>1052</v>
      </c>
      <c r="T66" s="74" t="s">
        <v>438</v>
      </c>
      <c r="U66" s="73" t="s">
        <v>1227</v>
      </c>
      <c r="V66" s="73" t="s">
        <v>1228</v>
      </c>
      <c r="W66" s="73" t="s">
        <v>1229</v>
      </c>
      <c r="X66" s="73" t="s">
        <v>1903</v>
      </c>
      <c r="Y66" s="73" t="s">
        <v>1230</v>
      </c>
      <c r="Z66" s="73" t="s">
        <v>1226</v>
      </c>
      <c r="AA66" s="73" t="s">
        <v>1231</v>
      </c>
      <c r="AB66" s="73" t="s">
        <v>420</v>
      </c>
      <c r="AC66" s="73" t="s">
        <v>1269</v>
      </c>
      <c r="AD66" s="73" t="s">
        <v>101</v>
      </c>
      <c r="AE66" s="73" t="s">
        <v>425</v>
      </c>
      <c r="AF66" s="73" t="s">
        <v>424</v>
      </c>
      <c r="AG66" s="73" t="s">
        <v>427</v>
      </c>
      <c r="AH66" s="181">
        <f t="shared" si="24"/>
        <v>410</v>
      </c>
      <c r="AI66" s="180">
        <v>46113</v>
      </c>
      <c r="AJ66" s="180">
        <v>46507</v>
      </c>
      <c r="AK66" s="73" t="s">
        <v>251</v>
      </c>
      <c r="AL66" s="73" t="s">
        <v>356</v>
      </c>
      <c r="AM66" s="73" t="s">
        <v>1279</v>
      </c>
      <c r="AN66" s="73" t="s">
        <v>417</v>
      </c>
      <c r="AO66" s="73"/>
      <c r="AP66" s="73" t="s">
        <v>179</v>
      </c>
      <c r="AQ66" s="73" t="s">
        <v>178</v>
      </c>
      <c r="AR66" s="73" t="s">
        <v>101</v>
      </c>
      <c r="AS66" s="75"/>
      <c r="AT66" s="75"/>
      <c r="AU66" s="75"/>
      <c r="AV66" s="185">
        <f t="shared" si="20"/>
        <v>0</v>
      </c>
      <c r="AW66" s="184"/>
      <c r="AX66" s="184"/>
      <c r="AY66" s="184">
        <v>0</v>
      </c>
      <c r="AZ66" s="185">
        <f t="shared" si="21"/>
        <v>0</v>
      </c>
      <c r="BA66" s="184">
        <v>410</v>
      </c>
      <c r="BB66" s="184">
        <v>0</v>
      </c>
      <c r="BC66" s="184"/>
      <c r="BD66" s="185">
        <f t="shared" si="22"/>
        <v>410</v>
      </c>
      <c r="BE66" s="184"/>
      <c r="BF66" s="184"/>
      <c r="BG66" s="184">
        <v>0</v>
      </c>
      <c r="BH66" s="185">
        <f t="shared" si="23"/>
        <v>0</v>
      </c>
      <c r="BI66" s="76"/>
      <c r="BJ66" s="77"/>
      <c r="BK66" s="78"/>
      <c r="BL66" s="79"/>
      <c r="BM66" s="79"/>
      <c r="BN66" s="79"/>
      <c r="BO66" s="79"/>
    </row>
    <row r="67" spans="1:67" ht="76.5" customHeight="1" x14ac:dyDescent="0.25">
      <c r="A67" s="80">
        <f t="shared" si="6"/>
        <v>60</v>
      </c>
      <c r="B67" s="73"/>
      <c r="C67" s="73"/>
      <c r="D67" s="73"/>
      <c r="E67" s="73" t="s">
        <v>12</v>
      </c>
      <c r="F67" s="73" t="s">
        <v>101</v>
      </c>
      <c r="G67" s="73" t="s">
        <v>55</v>
      </c>
      <c r="H67" s="73" t="s">
        <v>101</v>
      </c>
      <c r="I67" s="73"/>
      <c r="J67" s="73" t="s">
        <v>209</v>
      </c>
      <c r="K67" s="73" t="s">
        <v>929</v>
      </c>
      <c r="L67" s="73" t="s">
        <v>183</v>
      </c>
      <c r="M67" s="73" t="s">
        <v>101</v>
      </c>
      <c r="N67" s="73" t="s">
        <v>969</v>
      </c>
      <c r="O67" s="73" t="s">
        <v>990</v>
      </c>
      <c r="P67" s="73" t="s">
        <v>1024</v>
      </c>
      <c r="Q67" s="73" t="s">
        <v>1049</v>
      </c>
      <c r="R67" s="73" t="s">
        <v>101</v>
      </c>
      <c r="S67" s="73" t="s">
        <v>1052</v>
      </c>
      <c r="T67" s="74" t="s">
        <v>438</v>
      </c>
      <c r="U67" s="73" t="s">
        <v>1232</v>
      </c>
      <c r="V67" s="73" t="s">
        <v>1904</v>
      </c>
      <c r="W67" s="73" t="s">
        <v>1233</v>
      </c>
      <c r="X67" s="73" t="s">
        <v>1233</v>
      </c>
      <c r="Y67" s="73"/>
      <c r="Z67" s="73" t="s">
        <v>1234</v>
      </c>
      <c r="AA67" s="73"/>
      <c r="AB67" s="73" t="s">
        <v>420</v>
      </c>
      <c r="AC67" s="73" t="s">
        <v>1234</v>
      </c>
      <c r="AD67" s="73" t="s">
        <v>101</v>
      </c>
      <c r="AE67" s="73" t="s">
        <v>425</v>
      </c>
      <c r="AF67" s="73" t="s">
        <v>418</v>
      </c>
      <c r="AG67" s="73" t="s">
        <v>427</v>
      </c>
      <c r="AH67" s="181">
        <f t="shared" si="24"/>
        <v>1</v>
      </c>
      <c r="AI67" s="180">
        <v>46023</v>
      </c>
      <c r="AJ67" s="180">
        <v>46387</v>
      </c>
      <c r="AK67" s="73" t="s">
        <v>251</v>
      </c>
      <c r="AL67" s="73" t="s">
        <v>356</v>
      </c>
      <c r="AM67" s="73" t="s">
        <v>1279</v>
      </c>
      <c r="AN67" s="73" t="s">
        <v>417</v>
      </c>
      <c r="AO67" s="73"/>
      <c r="AP67" s="73" t="s">
        <v>179</v>
      </c>
      <c r="AQ67" s="73" t="s">
        <v>178</v>
      </c>
      <c r="AR67" s="73" t="s">
        <v>101</v>
      </c>
      <c r="AS67" s="75"/>
      <c r="AT67" s="75"/>
      <c r="AU67" s="75"/>
      <c r="AV67" s="185">
        <f t="shared" si="20"/>
        <v>0</v>
      </c>
      <c r="AW67" s="184"/>
      <c r="AX67" s="184"/>
      <c r="AY67" s="184"/>
      <c r="AZ67" s="185">
        <f t="shared" si="21"/>
        <v>0</v>
      </c>
      <c r="BA67" s="184"/>
      <c r="BB67" s="184"/>
      <c r="BC67" s="184">
        <v>1</v>
      </c>
      <c r="BD67" s="185">
        <f t="shared" si="22"/>
        <v>1</v>
      </c>
      <c r="BE67" s="184"/>
      <c r="BF67" s="184"/>
      <c r="BG67" s="184"/>
      <c r="BH67" s="185">
        <f t="shared" si="23"/>
        <v>0</v>
      </c>
      <c r="BI67" s="76"/>
      <c r="BJ67" s="77"/>
      <c r="BK67" s="78"/>
      <c r="BL67" s="79"/>
      <c r="BM67" s="79"/>
      <c r="BN67" s="79"/>
      <c r="BO67" s="79"/>
    </row>
    <row r="68" spans="1:67" ht="76.5" customHeight="1" x14ac:dyDescent="0.25">
      <c r="A68" s="80">
        <f t="shared" si="6"/>
        <v>61</v>
      </c>
      <c r="B68" s="73"/>
      <c r="C68" s="73"/>
      <c r="D68" s="73"/>
      <c r="E68" s="73" t="s">
        <v>12</v>
      </c>
      <c r="F68" s="73" t="s">
        <v>101</v>
      </c>
      <c r="G68" s="73" t="s">
        <v>55</v>
      </c>
      <c r="H68" s="73" t="s">
        <v>101</v>
      </c>
      <c r="I68" s="73"/>
      <c r="J68" s="73" t="s">
        <v>209</v>
      </c>
      <c r="K68" s="73" t="s">
        <v>929</v>
      </c>
      <c r="L68" s="73" t="s">
        <v>183</v>
      </c>
      <c r="M68" s="73" t="s">
        <v>101</v>
      </c>
      <c r="N68" s="73" t="s">
        <v>1905</v>
      </c>
      <c r="O68" s="73" t="s">
        <v>991</v>
      </c>
      <c r="P68" s="73" t="s">
        <v>1016</v>
      </c>
      <c r="Q68" s="73" t="s">
        <v>1050</v>
      </c>
      <c r="R68" s="73" t="s">
        <v>101</v>
      </c>
      <c r="S68" s="73" t="s">
        <v>1018</v>
      </c>
      <c r="T68" s="74" t="s">
        <v>438</v>
      </c>
      <c r="U68" s="73" t="s">
        <v>1235</v>
      </c>
      <c r="V68" s="73" t="s">
        <v>1137</v>
      </c>
      <c r="W68" s="73" t="s">
        <v>1138</v>
      </c>
      <c r="X68" s="73" t="s">
        <v>1139</v>
      </c>
      <c r="Y68" s="73" t="s">
        <v>1236</v>
      </c>
      <c r="Z68" s="73" t="s">
        <v>1237</v>
      </c>
      <c r="AA68" s="73" t="s">
        <v>101</v>
      </c>
      <c r="AB68" s="73" t="s">
        <v>426</v>
      </c>
      <c r="AC68" s="73" t="s">
        <v>1906</v>
      </c>
      <c r="AD68" s="73" t="s">
        <v>101</v>
      </c>
      <c r="AE68" s="73" t="s">
        <v>425</v>
      </c>
      <c r="AF68" s="73" t="s">
        <v>418</v>
      </c>
      <c r="AG68" s="73" t="s">
        <v>427</v>
      </c>
      <c r="AH68" s="181">
        <f t="shared" si="24"/>
        <v>30</v>
      </c>
      <c r="AI68" s="180">
        <v>46023</v>
      </c>
      <c r="AJ68" s="180">
        <v>46387</v>
      </c>
      <c r="AK68" s="73" t="s">
        <v>251</v>
      </c>
      <c r="AL68" s="73" t="s">
        <v>356</v>
      </c>
      <c r="AM68" s="73" t="s">
        <v>1279</v>
      </c>
      <c r="AN68" s="73" t="s">
        <v>417</v>
      </c>
      <c r="AO68" s="73"/>
      <c r="AP68" s="73" t="s">
        <v>179</v>
      </c>
      <c r="AQ68" s="73" t="s">
        <v>178</v>
      </c>
      <c r="AR68" s="73" t="s">
        <v>101</v>
      </c>
      <c r="AS68" s="75"/>
      <c r="AT68" s="75"/>
      <c r="AU68" s="75"/>
      <c r="AV68" s="185">
        <f t="shared" si="20"/>
        <v>0</v>
      </c>
      <c r="AW68" s="184"/>
      <c r="AX68" s="184"/>
      <c r="AY68" s="184">
        <v>30</v>
      </c>
      <c r="AZ68" s="185">
        <f t="shared" si="21"/>
        <v>30</v>
      </c>
      <c r="BA68" s="184"/>
      <c r="BB68" s="184"/>
      <c r="BC68" s="184"/>
      <c r="BD68" s="185">
        <f t="shared" si="22"/>
        <v>0</v>
      </c>
      <c r="BE68" s="184"/>
      <c r="BF68" s="184"/>
      <c r="BG68" s="184"/>
      <c r="BH68" s="185">
        <f t="shared" si="23"/>
        <v>0</v>
      </c>
      <c r="BI68" s="76"/>
      <c r="BJ68" s="77"/>
      <c r="BK68" s="78"/>
      <c r="BL68" s="79"/>
      <c r="BM68" s="79"/>
      <c r="BN68" s="79"/>
      <c r="BO68" s="79"/>
    </row>
    <row r="69" spans="1:67" ht="76.5" customHeight="1" x14ac:dyDescent="0.25">
      <c r="A69" s="80">
        <f t="shared" si="6"/>
        <v>62</v>
      </c>
      <c r="B69" s="73"/>
      <c r="C69" s="73"/>
      <c r="D69" s="73"/>
      <c r="E69" s="73" t="s">
        <v>12</v>
      </c>
      <c r="F69" s="73" t="s">
        <v>101</v>
      </c>
      <c r="G69" s="73" t="s">
        <v>55</v>
      </c>
      <c r="H69" s="73" t="s">
        <v>101</v>
      </c>
      <c r="I69" s="73"/>
      <c r="J69" s="73" t="s">
        <v>209</v>
      </c>
      <c r="K69" s="73" t="s">
        <v>929</v>
      </c>
      <c r="L69" s="73" t="s">
        <v>183</v>
      </c>
      <c r="M69" s="73" t="s">
        <v>101</v>
      </c>
      <c r="N69" s="73" t="s">
        <v>986</v>
      </c>
      <c r="O69" s="73" t="s">
        <v>992</v>
      </c>
      <c r="P69" s="73" t="s">
        <v>1016</v>
      </c>
      <c r="Q69" s="73" t="s">
        <v>1050</v>
      </c>
      <c r="R69" s="73" t="s">
        <v>101</v>
      </c>
      <c r="S69" s="73" t="s">
        <v>1018</v>
      </c>
      <c r="T69" s="74" t="s">
        <v>438</v>
      </c>
      <c r="U69" s="73" t="s">
        <v>1238</v>
      </c>
      <c r="V69" s="73" t="s">
        <v>1239</v>
      </c>
      <c r="W69" s="73" t="s">
        <v>1138</v>
      </c>
      <c r="X69" s="73" t="s">
        <v>1240</v>
      </c>
      <c r="Y69" s="73" t="s">
        <v>1236</v>
      </c>
      <c r="Z69" s="73" t="s">
        <v>1237</v>
      </c>
      <c r="AA69" s="73" t="s">
        <v>101</v>
      </c>
      <c r="AB69" s="73" t="s">
        <v>426</v>
      </c>
      <c r="AC69" s="73" t="s">
        <v>1906</v>
      </c>
      <c r="AD69" s="73" t="s">
        <v>101</v>
      </c>
      <c r="AE69" s="73" t="s">
        <v>425</v>
      </c>
      <c r="AF69" s="73" t="s">
        <v>418</v>
      </c>
      <c r="AG69" s="73" t="s">
        <v>427</v>
      </c>
      <c r="AH69" s="181">
        <f t="shared" si="24"/>
        <v>54.02</v>
      </c>
      <c r="AI69" s="180">
        <v>46023</v>
      </c>
      <c r="AJ69" s="180">
        <v>46387</v>
      </c>
      <c r="AK69" s="73" t="s">
        <v>251</v>
      </c>
      <c r="AL69" s="73" t="s">
        <v>356</v>
      </c>
      <c r="AM69" s="73" t="s">
        <v>1279</v>
      </c>
      <c r="AN69" s="73" t="s">
        <v>417</v>
      </c>
      <c r="AO69" s="73"/>
      <c r="AP69" s="73" t="s">
        <v>179</v>
      </c>
      <c r="AQ69" s="73" t="s">
        <v>178</v>
      </c>
      <c r="AR69" s="73" t="s">
        <v>101</v>
      </c>
      <c r="AS69" s="75"/>
      <c r="AT69" s="75"/>
      <c r="AU69" s="75"/>
      <c r="AV69" s="185">
        <f t="shared" si="20"/>
        <v>0</v>
      </c>
      <c r="AW69" s="184"/>
      <c r="AX69" s="184"/>
      <c r="AY69" s="184"/>
      <c r="AZ69" s="185">
        <f t="shared" si="21"/>
        <v>0</v>
      </c>
      <c r="BA69" s="184">
        <v>54.02</v>
      </c>
      <c r="BB69" s="184"/>
      <c r="BC69" s="184"/>
      <c r="BD69" s="185">
        <f t="shared" si="22"/>
        <v>54.02</v>
      </c>
      <c r="BE69" s="184"/>
      <c r="BF69" s="184"/>
      <c r="BG69" s="184"/>
      <c r="BH69" s="185">
        <f t="shared" si="23"/>
        <v>0</v>
      </c>
      <c r="BI69" s="76"/>
      <c r="BJ69" s="77"/>
      <c r="BK69" s="78"/>
      <c r="BL69" s="79"/>
      <c r="BM69" s="79"/>
      <c r="BN69" s="79"/>
      <c r="BO69" s="79"/>
    </row>
    <row r="70" spans="1:67" ht="76.5" customHeight="1" x14ac:dyDescent="0.25">
      <c r="A70" s="80">
        <f t="shared" si="6"/>
        <v>63</v>
      </c>
      <c r="B70" s="73"/>
      <c r="C70" s="73"/>
      <c r="D70" s="73"/>
      <c r="E70" s="73" t="s">
        <v>22</v>
      </c>
      <c r="F70" s="73" t="s">
        <v>101</v>
      </c>
      <c r="G70" s="73" t="s">
        <v>55</v>
      </c>
      <c r="H70" s="73" t="s">
        <v>101</v>
      </c>
      <c r="I70" s="73"/>
      <c r="J70" s="73" t="s">
        <v>209</v>
      </c>
      <c r="K70" s="73" t="s">
        <v>929</v>
      </c>
      <c r="L70" s="73" t="s">
        <v>183</v>
      </c>
      <c r="M70" s="73" t="s">
        <v>101</v>
      </c>
      <c r="N70" s="73" t="s">
        <v>986</v>
      </c>
      <c r="O70" s="73" t="s">
        <v>992</v>
      </c>
      <c r="P70" s="73" t="s">
        <v>1016</v>
      </c>
      <c r="Q70" s="73" t="s">
        <v>1050</v>
      </c>
      <c r="R70" s="73" t="s">
        <v>101</v>
      </c>
      <c r="S70" s="73" t="s">
        <v>1018</v>
      </c>
      <c r="T70" s="74" t="s">
        <v>438</v>
      </c>
      <c r="U70" s="73" t="s">
        <v>1241</v>
      </c>
      <c r="V70" s="73" t="s">
        <v>1242</v>
      </c>
      <c r="W70" s="73" t="s">
        <v>1243</v>
      </c>
      <c r="X70" s="73" t="s">
        <v>101</v>
      </c>
      <c r="Y70" s="73" t="s">
        <v>101</v>
      </c>
      <c r="Z70" s="73" t="s">
        <v>101</v>
      </c>
      <c r="AA70" s="73" t="s">
        <v>101</v>
      </c>
      <c r="AB70" s="73" t="s">
        <v>420</v>
      </c>
      <c r="AC70" s="73" t="s">
        <v>1270</v>
      </c>
      <c r="AD70" s="73" t="s">
        <v>101</v>
      </c>
      <c r="AE70" s="73" t="s">
        <v>425</v>
      </c>
      <c r="AF70" s="73" t="s">
        <v>424</v>
      </c>
      <c r="AG70" s="73" t="s">
        <v>427</v>
      </c>
      <c r="AH70" s="181">
        <f t="shared" si="24"/>
        <v>1</v>
      </c>
      <c r="AI70" s="180">
        <v>46023</v>
      </c>
      <c r="AJ70" s="180">
        <v>46387</v>
      </c>
      <c r="AK70" s="73" t="s">
        <v>251</v>
      </c>
      <c r="AL70" s="73" t="s">
        <v>356</v>
      </c>
      <c r="AM70" s="73" t="s">
        <v>1279</v>
      </c>
      <c r="AN70" s="73" t="s">
        <v>417</v>
      </c>
      <c r="AO70" s="73"/>
      <c r="AP70" s="73" t="s">
        <v>179</v>
      </c>
      <c r="AQ70" s="73" t="s">
        <v>178</v>
      </c>
      <c r="AR70" s="73" t="s">
        <v>101</v>
      </c>
      <c r="AS70" s="75"/>
      <c r="AT70" s="75"/>
      <c r="AU70" s="75"/>
      <c r="AV70" s="185">
        <f t="shared" si="20"/>
        <v>0</v>
      </c>
      <c r="AW70" s="184"/>
      <c r="AX70" s="184"/>
      <c r="AY70" s="184">
        <v>1</v>
      </c>
      <c r="AZ70" s="185">
        <f t="shared" si="21"/>
        <v>1</v>
      </c>
      <c r="BA70" s="184"/>
      <c r="BB70" s="184"/>
      <c r="BC70" s="184"/>
      <c r="BD70" s="185">
        <f t="shared" si="22"/>
        <v>0</v>
      </c>
      <c r="BE70" s="184"/>
      <c r="BF70" s="184"/>
      <c r="BG70" s="184"/>
      <c r="BH70" s="185">
        <f t="shared" si="23"/>
        <v>0</v>
      </c>
      <c r="BI70" s="76"/>
      <c r="BJ70" s="77"/>
      <c r="BK70" s="78"/>
      <c r="BL70" s="79"/>
      <c r="BM70" s="79"/>
      <c r="BN70" s="79"/>
      <c r="BO70" s="79"/>
    </row>
    <row r="71" spans="1:67" ht="76.5" customHeight="1" x14ac:dyDescent="0.25">
      <c r="A71" s="80">
        <f t="shared" si="6"/>
        <v>64</v>
      </c>
      <c r="B71" s="73"/>
      <c r="C71" s="73"/>
      <c r="D71" s="73"/>
      <c r="E71" s="73" t="s">
        <v>22</v>
      </c>
      <c r="F71" s="73" t="s">
        <v>101</v>
      </c>
      <c r="G71" s="73" t="s">
        <v>55</v>
      </c>
      <c r="H71" s="73" t="s">
        <v>101</v>
      </c>
      <c r="I71" s="73"/>
      <c r="J71" s="73" t="s">
        <v>209</v>
      </c>
      <c r="K71" s="73" t="s">
        <v>929</v>
      </c>
      <c r="L71" s="73" t="s">
        <v>183</v>
      </c>
      <c r="M71" s="73" t="s">
        <v>101</v>
      </c>
      <c r="N71" s="73" t="s">
        <v>983</v>
      </c>
      <c r="O71" s="73" t="s">
        <v>984</v>
      </c>
      <c r="P71" s="73" t="s">
        <v>1020</v>
      </c>
      <c r="Q71" s="73" t="s">
        <v>1045</v>
      </c>
      <c r="R71" s="73" t="s">
        <v>101</v>
      </c>
      <c r="S71" s="73" t="s">
        <v>1052</v>
      </c>
      <c r="T71" s="74" t="s">
        <v>438</v>
      </c>
      <c r="U71" s="73" t="s">
        <v>1294</v>
      </c>
      <c r="V71" s="73" t="s">
        <v>1161</v>
      </c>
      <c r="W71" s="73" t="s">
        <v>1162</v>
      </c>
      <c r="X71" s="73" t="s">
        <v>1163</v>
      </c>
      <c r="Y71" s="73"/>
      <c r="Z71" s="73" t="s">
        <v>1308</v>
      </c>
      <c r="AA71" s="73"/>
      <c r="AB71" s="73" t="s">
        <v>420</v>
      </c>
      <c r="AC71" s="73" t="s">
        <v>1265</v>
      </c>
      <c r="AD71" s="73" t="s">
        <v>101</v>
      </c>
      <c r="AE71" s="73" t="s">
        <v>425</v>
      </c>
      <c r="AF71" s="73" t="s">
        <v>424</v>
      </c>
      <c r="AG71" s="73" t="s">
        <v>427</v>
      </c>
      <c r="AH71" s="181">
        <f t="shared" si="24"/>
        <v>1</v>
      </c>
      <c r="AI71" s="180">
        <v>46037</v>
      </c>
      <c r="AJ71" s="180">
        <v>46081</v>
      </c>
      <c r="AK71" s="73" t="s">
        <v>251</v>
      </c>
      <c r="AL71" s="73" t="s">
        <v>360</v>
      </c>
      <c r="AM71" s="73" t="s">
        <v>1277</v>
      </c>
      <c r="AN71" s="73" t="s">
        <v>417</v>
      </c>
      <c r="AO71" s="73"/>
      <c r="AP71" s="73" t="s">
        <v>179</v>
      </c>
      <c r="AQ71" s="73" t="s">
        <v>178</v>
      </c>
      <c r="AR71" s="73" t="s">
        <v>101</v>
      </c>
      <c r="AS71" s="75"/>
      <c r="AT71" s="75"/>
      <c r="AU71" s="75"/>
      <c r="AV71" s="185">
        <f t="shared" si="20"/>
        <v>0</v>
      </c>
      <c r="AW71" s="184"/>
      <c r="AX71" s="184"/>
      <c r="AY71" s="184">
        <v>1</v>
      </c>
      <c r="AZ71" s="185">
        <f t="shared" si="21"/>
        <v>1</v>
      </c>
      <c r="BA71" s="184"/>
      <c r="BB71" s="184"/>
      <c r="BC71" s="184"/>
      <c r="BD71" s="185">
        <f t="shared" si="22"/>
        <v>0</v>
      </c>
      <c r="BE71" s="184"/>
      <c r="BF71" s="184"/>
      <c r="BG71" s="184"/>
      <c r="BH71" s="185">
        <f t="shared" si="23"/>
        <v>0</v>
      </c>
      <c r="BI71" s="76"/>
      <c r="BJ71" s="77"/>
      <c r="BK71" s="78"/>
      <c r="BL71" s="79"/>
      <c r="BM71" s="79"/>
      <c r="BN71" s="79"/>
      <c r="BO71" s="79"/>
    </row>
    <row r="72" spans="1:67" ht="76.5" customHeight="1" x14ac:dyDescent="0.25">
      <c r="A72" s="80">
        <f t="shared" si="6"/>
        <v>65</v>
      </c>
      <c r="B72" s="73"/>
      <c r="C72" s="73"/>
      <c r="D72" s="73"/>
      <c r="E72" s="73" t="s">
        <v>22</v>
      </c>
      <c r="F72" s="73" t="s">
        <v>101</v>
      </c>
      <c r="G72" s="73" t="s">
        <v>55</v>
      </c>
      <c r="H72" s="73" t="s">
        <v>101</v>
      </c>
      <c r="I72" s="73"/>
      <c r="J72" s="73" t="s">
        <v>209</v>
      </c>
      <c r="K72" s="73" t="s">
        <v>929</v>
      </c>
      <c r="L72" s="73" t="s">
        <v>183</v>
      </c>
      <c r="M72" s="73" t="s">
        <v>101</v>
      </c>
      <c r="N72" s="73" t="s">
        <v>983</v>
      </c>
      <c r="O72" s="73" t="s">
        <v>984</v>
      </c>
      <c r="P72" s="73" t="s">
        <v>1020</v>
      </c>
      <c r="Q72" s="73" t="s">
        <v>1045</v>
      </c>
      <c r="R72" s="73" t="s">
        <v>101</v>
      </c>
      <c r="S72" s="73" t="s">
        <v>1052</v>
      </c>
      <c r="T72" s="74" t="s">
        <v>438</v>
      </c>
      <c r="U72" s="73" t="s">
        <v>1166</v>
      </c>
      <c r="V72" s="73" t="s">
        <v>1309</v>
      </c>
      <c r="W72" s="73" t="s">
        <v>1167</v>
      </c>
      <c r="X72" s="73" t="s">
        <v>1168</v>
      </c>
      <c r="Y72" s="73" t="s">
        <v>1169</v>
      </c>
      <c r="Z72" s="73" t="s">
        <v>1308</v>
      </c>
      <c r="AA72" s="73"/>
      <c r="AB72" s="73" t="s">
        <v>420</v>
      </c>
      <c r="AC72" s="73" t="s">
        <v>1266</v>
      </c>
      <c r="AD72" s="73" t="s">
        <v>101</v>
      </c>
      <c r="AE72" s="73" t="s">
        <v>425</v>
      </c>
      <c r="AF72" s="73" t="s">
        <v>424</v>
      </c>
      <c r="AG72" s="73" t="s">
        <v>427</v>
      </c>
      <c r="AH72" s="181">
        <f t="shared" si="24"/>
        <v>2</v>
      </c>
      <c r="AI72" s="180">
        <v>46037</v>
      </c>
      <c r="AJ72" s="180">
        <v>46249</v>
      </c>
      <c r="AK72" s="73" t="s">
        <v>251</v>
      </c>
      <c r="AL72" s="73" t="s">
        <v>360</v>
      </c>
      <c r="AM72" s="73" t="s">
        <v>1277</v>
      </c>
      <c r="AN72" s="73" t="s">
        <v>417</v>
      </c>
      <c r="AO72" s="73"/>
      <c r="AP72" s="73" t="s">
        <v>179</v>
      </c>
      <c r="AQ72" s="73" t="s">
        <v>178</v>
      </c>
      <c r="AR72" s="73" t="s">
        <v>101</v>
      </c>
      <c r="AS72" s="75"/>
      <c r="AT72" s="75"/>
      <c r="AU72" s="75"/>
      <c r="AV72" s="185">
        <f t="shared" si="20"/>
        <v>0</v>
      </c>
      <c r="AW72" s="184"/>
      <c r="AX72" s="184"/>
      <c r="AY72" s="184"/>
      <c r="AZ72" s="185">
        <f t="shared" si="21"/>
        <v>0</v>
      </c>
      <c r="BA72" s="184"/>
      <c r="BB72" s="184"/>
      <c r="BC72" s="184"/>
      <c r="BD72" s="185">
        <f t="shared" si="22"/>
        <v>0</v>
      </c>
      <c r="BE72" s="184">
        <v>1</v>
      </c>
      <c r="BF72" s="184"/>
      <c r="BG72" s="184">
        <v>1</v>
      </c>
      <c r="BH72" s="185">
        <f t="shared" si="23"/>
        <v>2</v>
      </c>
      <c r="BI72" s="76"/>
      <c r="BJ72" s="77"/>
      <c r="BK72" s="78"/>
      <c r="BL72" s="79"/>
      <c r="BM72" s="79"/>
      <c r="BN72" s="79"/>
      <c r="BO72" s="79"/>
    </row>
    <row r="73" spans="1:67" ht="76.5" customHeight="1" x14ac:dyDescent="0.25">
      <c r="A73" s="80">
        <f t="shared" si="6"/>
        <v>66</v>
      </c>
      <c r="B73" s="73"/>
      <c r="C73" s="73"/>
      <c r="D73" s="73"/>
      <c r="E73" s="73" t="s">
        <v>22</v>
      </c>
      <c r="F73" s="73" t="s">
        <v>101</v>
      </c>
      <c r="G73" s="73" t="s">
        <v>55</v>
      </c>
      <c r="H73" s="73" t="s">
        <v>101</v>
      </c>
      <c r="I73" s="73"/>
      <c r="J73" s="73" t="s">
        <v>209</v>
      </c>
      <c r="K73" s="73" t="s">
        <v>929</v>
      </c>
      <c r="L73" s="73" t="s">
        <v>183</v>
      </c>
      <c r="M73" s="73" t="s">
        <v>101</v>
      </c>
      <c r="N73" s="73" t="s">
        <v>983</v>
      </c>
      <c r="O73" s="73" t="s">
        <v>984</v>
      </c>
      <c r="P73" s="73" t="s">
        <v>1020</v>
      </c>
      <c r="Q73" s="73" t="s">
        <v>1045</v>
      </c>
      <c r="R73" s="73" t="s">
        <v>101</v>
      </c>
      <c r="S73" s="73" t="s">
        <v>1052</v>
      </c>
      <c r="T73" s="74" t="s">
        <v>438</v>
      </c>
      <c r="U73" s="73" t="s">
        <v>1295</v>
      </c>
      <c r="V73" s="73" t="s">
        <v>1310</v>
      </c>
      <c r="W73" s="73" t="s">
        <v>1167</v>
      </c>
      <c r="X73" s="73" t="s">
        <v>1168</v>
      </c>
      <c r="Y73" s="73" t="s">
        <v>1169</v>
      </c>
      <c r="Z73" s="73" t="s">
        <v>1308</v>
      </c>
      <c r="AA73" s="73"/>
      <c r="AB73" s="73" t="s">
        <v>420</v>
      </c>
      <c r="AC73" s="73" t="s">
        <v>1266</v>
      </c>
      <c r="AD73" s="73" t="s">
        <v>101</v>
      </c>
      <c r="AE73" s="73" t="s">
        <v>425</v>
      </c>
      <c r="AF73" s="73" t="s">
        <v>424</v>
      </c>
      <c r="AG73" s="73" t="s">
        <v>427</v>
      </c>
      <c r="AH73" s="181">
        <f t="shared" si="24"/>
        <v>2</v>
      </c>
      <c r="AI73" s="180">
        <v>46037</v>
      </c>
      <c r="AJ73" s="180">
        <v>46387</v>
      </c>
      <c r="AK73" s="73" t="s">
        <v>251</v>
      </c>
      <c r="AL73" s="73" t="s">
        <v>360</v>
      </c>
      <c r="AM73" s="73" t="s">
        <v>1277</v>
      </c>
      <c r="AN73" s="73" t="s">
        <v>417</v>
      </c>
      <c r="AO73" s="73"/>
      <c r="AP73" s="73" t="s">
        <v>179</v>
      </c>
      <c r="AQ73" s="73" t="s">
        <v>178</v>
      </c>
      <c r="AR73" s="73" t="s">
        <v>101</v>
      </c>
      <c r="AS73" s="75"/>
      <c r="AT73" s="75"/>
      <c r="AU73" s="75"/>
      <c r="AV73" s="185">
        <f t="shared" si="20"/>
        <v>0</v>
      </c>
      <c r="AW73" s="184"/>
      <c r="AX73" s="184"/>
      <c r="AY73" s="184"/>
      <c r="AZ73" s="185">
        <f t="shared" si="21"/>
        <v>0</v>
      </c>
      <c r="BA73" s="184"/>
      <c r="BB73" s="184"/>
      <c r="BC73" s="184"/>
      <c r="BD73" s="185">
        <f t="shared" si="22"/>
        <v>0</v>
      </c>
      <c r="BE73" s="184">
        <v>1</v>
      </c>
      <c r="BF73" s="184"/>
      <c r="BG73" s="184">
        <v>1</v>
      </c>
      <c r="BH73" s="185">
        <f t="shared" si="23"/>
        <v>2</v>
      </c>
      <c r="BI73" s="76"/>
      <c r="BJ73" s="77"/>
      <c r="BK73" s="78"/>
      <c r="BL73" s="79"/>
      <c r="BM73" s="79"/>
      <c r="BN73" s="79"/>
      <c r="BO73" s="79"/>
    </row>
    <row r="74" spans="1:67" ht="76.5" customHeight="1" x14ac:dyDescent="0.25">
      <c r="A74" s="80">
        <f t="shared" ref="A74:A137" si="25">+A73+1</f>
        <v>67</v>
      </c>
      <c r="B74" s="73"/>
      <c r="C74" s="73"/>
      <c r="D74" s="73"/>
      <c r="E74" s="73" t="s">
        <v>22</v>
      </c>
      <c r="F74" s="73" t="s">
        <v>101</v>
      </c>
      <c r="G74" s="73" t="s">
        <v>55</v>
      </c>
      <c r="H74" s="73" t="s">
        <v>101</v>
      </c>
      <c r="I74" s="73"/>
      <c r="J74" s="73" t="s">
        <v>209</v>
      </c>
      <c r="K74" s="73" t="s">
        <v>929</v>
      </c>
      <c r="L74" s="73" t="s">
        <v>183</v>
      </c>
      <c r="M74" s="73" t="s">
        <v>101</v>
      </c>
      <c r="N74" s="73" t="s">
        <v>983</v>
      </c>
      <c r="O74" s="73" t="s">
        <v>984</v>
      </c>
      <c r="P74" s="73" t="s">
        <v>1020</v>
      </c>
      <c r="Q74" s="73" t="s">
        <v>1045</v>
      </c>
      <c r="R74" s="73" t="s">
        <v>101</v>
      </c>
      <c r="S74" s="73" t="s">
        <v>1052</v>
      </c>
      <c r="T74" s="74" t="s">
        <v>438</v>
      </c>
      <c r="U74" s="73" t="s">
        <v>1170</v>
      </c>
      <c r="V74" s="73" t="s">
        <v>1171</v>
      </c>
      <c r="W74" s="73" t="s">
        <v>1172</v>
      </c>
      <c r="X74" s="73" t="s">
        <v>1173</v>
      </c>
      <c r="Y74" s="73" t="s">
        <v>1174</v>
      </c>
      <c r="Z74" s="73" t="s">
        <v>1175</v>
      </c>
      <c r="AA74" s="73"/>
      <c r="AB74" s="73" t="s">
        <v>420</v>
      </c>
      <c r="AC74" s="73" t="s">
        <v>1267</v>
      </c>
      <c r="AD74" s="73" t="s">
        <v>101</v>
      </c>
      <c r="AE74" s="73" t="s">
        <v>425</v>
      </c>
      <c r="AF74" s="73" t="s">
        <v>424</v>
      </c>
      <c r="AG74" s="73" t="s">
        <v>427</v>
      </c>
      <c r="AH74" s="181">
        <v>2</v>
      </c>
      <c r="AI74" s="180">
        <v>46143</v>
      </c>
      <c r="AJ74" s="180">
        <v>46235</v>
      </c>
      <c r="AK74" s="73" t="s">
        <v>251</v>
      </c>
      <c r="AL74" s="73" t="s">
        <v>360</v>
      </c>
      <c r="AM74" s="73" t="s">
        <v>1277</v>
      </c>
      <c r="AN74" s="73" t="s">
        <v>417</v>
      </c>
      <c r="AO74" s="73"/>
      <c r="AP74" s="73" t="s">
        <v>179</v>
      </c>
      <c r="AQ74" s="73" t="s">
        <v>178</v>
      </c>
      <c r="AR74" s="73" t="s">
        <v>101</v>
      </c>
      <c r="AS74" s="75">
        <v>3</v>
      </c>
      <c r="AT74" s="75"/>
      <c r="AU74" s="75"/>
      <c r="AV74" s="185">
        <f t="shared" si="20"/>
        <v>3</v>
      </c>
      <c r="AW74" s="184"/>
      <c r="AX74" s="184"/>
      <c r="AY74" s="184"/>
      <c r="AZ74" s="185">
        <f t="shared" si="21"/>
        <v>0</v>
      </c>
      <c r="BA74" s="184"/>
      <c r="BB74" s="184"/>
      <c r="BC74" s="184"/>
      <c r="BD74" s="185">
        <f t="shared" si="22"/>
        <v>0</v>
      </c>
      <c r="BE74" s="184">
        <v>2</v>
      </c>
      <c r="BF74" s="184"/>
      <c r="BG74" s="184"/>
      <c r="BH74" s="185">
        <f t="shared" si="23"/>
        <v>2</v>
      </c>
      <c r="BI74" s="76"/>
      <c r="BJ74" s="77"/>
      <c r="BK74" s="78"/>
      <c r="BL74" s="79"/>
      <c r="BM74" s="79"/>
      <c r="BN74" s="79"/>
      <c r="BO74" s="79"/>
    </row>
    <row r="75" spans="1:67" ht="76.5" customHeight="1" x14ac:dyDescent="0.25">
      <c r="A75" s="80">
        <f t="shared" si="25"/>
        <v>68</v>
      </c>
      <c r="B75" s="73"/>
      <c r="C75" s="73"/>
      <c r="D75" s="73"/>
      <c r="E75" s="73" t="s">
        <v>22</v>
      </c>
      <c r="F75" s="73" t="s">
        <v>101</v>
      </c>
      <c r="G75" s="73" t="s">
        <v>55</v>
      </c>
      <c r="H75" s="73" t="s">
        <v>101</v>
      </c>
      <c r="I75" s="73"/>
      <c r="J75" s="73" t="s">
        <v>209</v>
      </c>
      <c r="K75" s="73" t="s">
        <v>929</v>
      </c>
      <c r="L75" s="73" t="s">
        <v>183</v>
      </c>
      <c r="M75" s="73" t="s">
        <v>101</v>
      </c>
      <c r="N75" s="73" t="s">
        <v>983</v>
      </c>
      <c r="O75" s="73" t="s">
        <v>984</v>
      </c>
      <c r="P75" s="73" t="s">
        <v>1020</v>
      </c>
      <c r="Q75" s="73" t="s">
        <v>1045</v>
      </c>
      <c r="R75" s="73" t="s">
        <v>101</v>
      </c>
      <c r="S75" s="73" t="s">
        <v>1052</v>
      </c>
      <c r="T75" s="74" t="s">
        <v>438</v>
      </c>
      <c r="U75" s="73" t="s">
        <v>1176</v>
      </c>
      <c r="V75" s="73" t="s">
        <v>1177</v>
      </c>
      <c r="W75" s="73" t="s">
        <v>1178</v>
      </c>
      <c r="X75" s="73" t="s">
        <v>1179</v>
      </c>
      <c r="Y75" s="73" t="s">
        <v>1180</v>
      </c>
      <c r="Z75" s="73" t="s">
        <v>1907</v>
      </c>
      <c r="AA75" s="73"/>
      <c r="AB75" s="73" t="s">
        <v>420</v>
      </c>
      <c r="AC75" s="73" t="s">
        <v>1908</v>
      </c>
      <c r="AD75" s="73" t="s">
        <v>101</v>
      </c>
      <c r="AE75" s="73" t="s">
        <v>425</v>
      </c>
      <c r="AF75" s="73" t="s">
        <v>424</v>
      </c>
      <c r="AG75" s="73" t="s">
        <v>427</v>
      </c>
      <c r="AH75" s="181">
        <v>1</v>
      </c>
      <c r="AI75" s="180">
        <v>46266</v>
      </c>
      <c r="AJ75" s="180">
        <v>46387</v>
      </c>
      <c r="AK75" s="73" t="s">
        <v>251</v>
      </c>
      <c r="AL75" s="73" t="s">
        <v>360</v>
      </c>
      <c r="AM75" s="73" t="s">
        <v>1277</v>
      </c>
      <c r="AN75" s="73" t="s">
        <v>417</v>
      </c>
      <c r="AO75" s="73"/>
      <c r="AP75" s="73" t="s">
        <v>179</v>
      </c>
      <c r="AQ75" s="73" t="s">
        <v>178</v>
      </c>
      <c r="AR75" s="73" t="s">
        <v>101</v>
      </c>
      <c r="AS75" s="75">
        <v>16</v>
      </c>
      <c r="AT75" s="75"/>
      <c r="AU75" s="75"/>
      <c r="AV75" s="185">
        <f t="shared" si="20"/>
        <v>16</v>
      </c>
      <c r="AW75" s="184"/>
      <c r="AX75" s="184"/>
      <c r="AY75" s="184"/>
      <c r="AZ75" s="185">
        <f t="shared" si="21"/>
        <v>0</v>
      </c>
      <c r="BA75" s="184"/>
      <c r="BB75" s="184"/>
      <c r="BC75" s="184"/>
      <c r="BD75" s="185">
        <f t="shared" si="22"/>
        <v>0</v>
      </c>
      <c r="BE75" s="184"/>
      <c r="BF75" s="184"/>
      <c r="BG75" s="184"/>
      <c r="BH75" s="185">
        <f t="shared" si="23"/>
        <v>0</v>
      </c>
      <c r="BI75" s="76"/>
      <c r="BJ75" s="77"/>
      <c r="BK75" s="78"/>
      <c r="BL75" s="79"/>
      <c r="BM75" s="79"/>
      <c r="BN75" s="79"/>
      <c r="BO75" s="79"/>
    </row>
    <row r="76" spans="1:67" ht="76.5" customHeight="1" x14ac:dyDescent="0.25">
      <c r="A76" s="80">
        <f t="shared" si="25"/>
        <v>69</v>
      </c>
      <c r="B76" s="73"/>
      <c r="C76" s="73"/>
      <c r="D76" s="73"/>
      <c r="E76" s="73" t="s">
        <v>22</v>
      </c>
      <c r="F76" s="73" t="s">
        <v>101</v>
      </c>
      <c r="G76" s="73" t="s">
        <v>55</v>
      </c>
      <c r="H76" s="73" t="s">
        <v>101</v>
      </c>
      <c r="I76" s="73"/>
      <c r="J76" s="73" t="s">
        <v>209</v>
      </c>
      <c r="K76" s="73" t="s">
        <v>929</v>
      </c>
      <c r="L76" s="73" t="s">
        <v>183</v>
      </c>
      <c r="M76" s="73" t="s">
        <v>101</v>
      </c>
      <c r="N76" s="73" t="s">
        <v>983</v>
      </c>
      <c r="O76" s="73" t="s">
        <v>984</v>
      </c>
      <c r="P76" s="73" t="s">
        <v>1020</v>
      </c>
      <c r="Q76" s="73" t="s">
        <v>1045</v>
      </c>
      <c r="R76" s="73" t="s">
        <v>101</v>
      </c>
      <c r="S76" s="73" t="s">
        <v>1052</v>
      </c>
      <c r="T76" s="74" t="s">
        <v>438</v>
      </c>
      <c r="U76" s="73" t="s">
        <v>1296</v>
      </c>
      <c r="V76" s="73" t="s">
        <v>1311</v>
      </c>
      <c r="W76" s="73" t="s">
        <v>1311</v>
      </c>
      <c r="X76" s="73" t="s">
        <v>1311</v>
      </c>
      <c r="Y76" s="73" t="s">
        <v>1311</v>
      </c>
      <c r="Z76" s="73"/>
      <c r="AA76" s="73"/>
      <c r="AB76" s="73" t="s">
        <v>420</v>
      </c>
      <c r="AC76" s="73" t="s">
        <v>1909</v>
      </c>
      <c r="AD76" s="73" t="s">
        <v>101</v>
      </c>
      <c r="AE76" s="73" t="s">
        <v>425</v>
      </c>
      <c r="AF76" s="73" t="s">
        <v>424</v>
      </c>
      <c r="AG76" s="73" t="s">
        <v>427</v>
      </c>
      <c r="AH76" s="181">
        <v>1</v>
      </c>
      <c r="AI76" s="180">
        <v>46753</v>
      </c>
      <c r="AJ76" s="180">
        <v>46934</v>
      </c>
      <c r="AK76" s="73" t="s">
        <v>251</v>
      </c>
      <c r="AL76" s="73" t="s">
        <v>360</v>
      </c>
      <c r="AM76" s="73" t="s">
        <v>1277</v>
      </c>
      <c r="AN76" s="73" t="s">
        <v>417</v>
      </c>
      <c r="AO76" s="73"/>
      <c r="AP76" s="73" t="s">
        <v>179</v>
      </c>
      <c r="AQ76" s="73" t="s">
        <v>178</v>
      </c>
      <c r="AR76" s="73" t="s">
        <v>101</v>
      </c>
      <c r="AS76" s="75">
        <v>30</v>
      </c>
      <c r="AT76" s="75"/>
      <c r="AU76" s="75"/>
      <c r="AV76" s="185">
        <f t="shared" si="20"/>
        <v>30</v>
      </c>
      <c r="AW76" s="184"/>
      <c r="AX76" s="184"/>
      <c r="AY76" s="184"/>
      <c r="AZ76" s="185">
        <f t="shared" si="21"/>
        <v>0</v>
      </c>
      <c r="BA76" s="184"/>
      <c r="BB76" s="184"/>
      <c r="BC76" s="184"/>
      <c r="BD76" s="185">
        <f t="shared" si="22"/>
        <v>0</v>
      </c>
      <c r="BE76" s="184"/>
      <c r="BF76" s="184"/>
      <c r="BG76" s="184"/>
      <c r="BH76" s="185">
        <f t="shared" si="23"/>
        <v>0</v>
      </c>
      <c r="BI76" s="76"/>
      <c r="BJ76" s="77"/>
      <c r="BK76" s="78"/>
      <c r="BL76" s="79"/>
      <c r="BM76" s="79"/>
      <c r="BN76" s="79"/>
      <c r="BO76" s="79"/>
    </row>
    <row r="77" spans="1:67" ht="76.5" customHeight="1" x14ac:dyDescent="0.25">
      <c r="A77" s="80">
        <f t="shared" si="25"/>
        <v>70</v>
      </c>
      <c r="B77" s="73"/>
      <c r="C77" s="73"/>
      <c r="D77" s="73"/>
      <c r="E77" s="73" t="s">
        <v>22</v>
      </c>
      <c r="F77" s="73" t="s">
        <v>101</v>
      </c>
      <c r="G77" s="73" t="s">
        <v>55</v>
      </c>
      <c r="H77" s="73" t="s">
        <v>101</v>
      </c>
      <c r="I77" s="73"/>
      <c r="J77" s="73" t="s">
        <v>209</v>
      </c>
      <c r="K77" s="73" t="s">
        <v>929</v>
      </c>
      <c r="L77" s="73" t="s">
        <v>183</v>
      </c>
      <c r="M77" s="73" t="s">
        <v>101</v>
      </c>
      <c r="N77" s="73" t="s">
        <v>983</v>
      </c>
      <c r="O77" s="73" t="s">
        <v>984</v>
      </c>
      <c r="P77" s="73" t="s">
        <v>1020</v>
      </c>
      <c r="Q77" s="73" t="s">
        <v>1045</v>
      </c>
      <c r="R77" s="73" t="s">
        <v>101</v>
      </c>
      <c r="S77" s="73" t="s">
        <v>1052</v>
      </c>
      <c r="T77" s="74" t="s">
        <v>438</v>
      </c>
      <c r="U77" s="73" t="s">
        <v>1181</v>
      </c>
      <c r="V77" s="73" t="s">
        <v>1910</v>
      </c>
      <c r="W77" s="73" t="s">
        <v>1182</v>
      </c>
      <c r="X77" s="73" t="s">
        <v>1173</v>
      </c>
      <c r="Y77" s="73" t="s">
        <v>1183</v>
      </c>
      <c r="Z77" s="73" t="s">
        <v>1184</v>
      </c>
      <c r="AA77" s="73"/>
      <c r="AB77" s="73" t="s">
        <v>420</v>
      </c>
      <c r="AC77" s="73" t="s">
        <v>1267</v>
      </c>
      <c r="AD77" s="73" t="s">
        <v>101</v>
      </c>
      <c r="AE77" s="73" t="s">
        <v>425</v>
      </c>
      <c r="AF77" s="73" t="s">
        <v>424</v>
      </c>
      <c r="AG77" s="73" t="s">
        <v>427</v>
      </c>
      <c r="AH77" s="181">
        <v>2</v>
      </c>
      <c r="AI77" s="180">
        <v>46023</v>
      </c>
      <c r="AJ77" s="180">
        <v>46371</v>
      </c>
      <c r="AK77" s="73" t="s">
        <v>251</v>
      </c>
      <c r="AL77" s="73" t="s">
        <v>360</v>
      </c>
      <c r="AM77" s="73" t="s">
        <v>1277</v>
      </c>
      <c r="AN77" s="73" t="s">
        <v>417</v>
      </c>
      <c r="AO77" s="73"/>
      <c r="AP77" s="73" t="s">
        <v>179</v>
      </c>
      <c r="AQ77" s="73" t="s">
        <v>178</v>
      </c>
      <c r="AR77" s="73" t="s">
        <v>101</v>
      </c>
      <c r="AS77" s="75">
        <v>11</v>
      </c>
      <c r="AT77" s="75"/>
      <c r="AU77" s="75"/>
      <c r="AV77" s="185">
        <f t="shared" si="20"/>
        <v>11</v>
      </c>
      <c r="AW77" s="184"/>
      <c r="AX77" s="184"/>
      <c r="AY77" s="184"/>
      <c r="AZ77" s="185">
        <f t="shared" si="21"/>
        <v>0</v>
      </c>
      <c r="BA77" s="184"/>
      <c r="BB77" s="184"/>
      <c r="BC77" s="184"/>
      <c r="BD77" s="185">
        <f t="shared" si="22"/>
        <v>0</v>
      </c>
      <c r="BE77" s="184">
        <v>2</v>
      </c>
      <c r="BF77" s="184"/>
      <c r="BG77" s="184">
        <v>0</v>
      </c>
      <c r="BH77" s="185">
        <f t="shared" si="23"/>
        <v>2</v>
      </c>
      <c r="BI77" s="76"/>
      <c r="BJ77" s="77"/>
      <c r="BK77" s="78"/>
      <c r="BL77" s="79"/>
      <c r="BM77" s="79"/>
      <c r="BN77" s="79"/>
      <c r="BO77" s="79"/>
    </row>
    <row r="78" spans="1:67" ht="76.5" customHeight="1" x14ac:dyDescent="0.25">
      <c r="A78" s="80">
        <f t="shared" si="25"/>
        <v>71</v>
      </c>
      <c r="B78" s="73"/>
      <c r="C78" s="73"/>
      <c r="D78" s="73"/>
      <c r="E78" s="73" t="s">
        <v>22</v>
      </c>
      <c r="F78" s="73" t="s">
        <v>101</v>
      </c>
      <c r="G78" s="73" t="s">
        <v>55</v>
      </c>
      <c r="H78" s="73" t="s">
        <v>101</v>
      </c>
      <c r="I78" s="73"/>
      <c r="J78" s="73" t="s">
        <v>209</v>
      </c>
      <c r="K78" s="73" t="s">
        <v>929</v>
      </c>
      <c r="L78" s="73" t="s">
        <v>183</v>
      </c>
      <c r="M78" s="73" t="s">
        <v>101</v>
      </c>
      <c r="N78" s="73" t="s">
        <v>983</v>
      </c>
      <c r="O78" s="73" t="s">
        <v>984</v>
      </c>
      <c r="P78" s="73" t="s">
        <v>1020</v>
      </c>
      <c r="Q78" s="73" t="s">
        <v>1045</v>
      </c>
      <c r="R78" s="73" t="s">
        <v>101</v>
      </c>
      <c r="S78" s="73" t="s">
        <v>1052</v>
      </c>
      <c r="T78" s="74" t="s">
        <v>438</v>
      </c>
      <c r="U78" s="73" t="s">
        <v>1185</v>
      </c>
      <c r="V78" s="73" t="s">
        <v>1186</v>
      </c>
      <c r="W78" s="73" t="s">
        <v>1187</v>
      </c>
      <c r="X78" s="73" t="s">
        <v>1188</v>
      </c>
      <c r="Y78" s="73" t="s">
        <v>1189</v>
      </c>
      <c r="Z78" s="73" t="s">
        <v>1907</v>
      </c>
      <c r="AA78" s="73"/>
      <c r="AB78" s="73" t="s">
        <v>420</v>
      </c>
      <c r="AC78" s="73" t="s">
        <v>1911</v>
      </c>
      <c r="AD78" s="73" t="s">
        <v>101</v>
      </c>
      <c r="AE78" s="73" t="s">
        <v>425</v>
      </c>
      <c r="AF78" s="73" t="s">
        <v>424</v>
      </c>
      <c r="AG78" s="73" t="s">
        <v>427</v>
      </c>
      <c r="AH78" s="181">
        <v>2</v>
      </c>
      <c r="AI78" s="180">
        <v>46388</v>
      </c>
      <c r="AJ78" s="180">
        <v>46752</v>
      </c>
      <c r="AK78" s="73" t="s">
        <v>251</v>
      </c>
      <c r="AL78" s="73" t="s">
        <v>360</v>
      </c>
      <c r="AM78" s="73" t="s">
        <v>1277</v>
      </c>
      <c r="AN78" s="73" t="s">
        <v>417</v>
      </c>
      <c r="AO78" s="73"/>
      <c r="AP78" s="73" t="s">
        <v>179</v>
      </c>
      <c r="AQ78" s="73" t="s">
        <v>178</v>
      </c>
      <c r="AR78" s="73" t="s">
        <v>101</v>
      </c>
      <c r="AS78" s="75">
        <v>12</v>
      </c>
      <c r="AT78" s="75"/>
      <c r="AU78" s="75"/>
      <c r="AV78" s="185">
        <f t="shared" si="20"/>
        <v>12</v>
      </c>
      <c r="AW78" s="184"/>
      <c r="AX78" s="184"/>
      <c r="AY78" s="184"/>
      <c r="AZ78" s="185">
        <f t="shared" si="21"/>
        <v>0</v>
      </c>
      <c r="BA78" s="184"/>
      <c r="BB78" s="184"/>
      <c r="BC78" s="184"/>
      <c r="BD78" s="185">
        <f t="shared" si="22"/>
        <v>0</v>
      </c>
      <c r="BE78" s="184"/>
      <c r="BF78" s="184"/>
      <c r="BG78" s="184"/>
      <c r="BH78" s="185">
        <f t="shared" si="23"/>
        <v>0</v>
      </c>
      <c r="BI78" s="76"/>
      <c r="BJ78" s="77"/>
      <c r="BK78" s="78"/>
      <c r="BL78" s="79"/>
      <c r="BM78" s="79"/>
      <c r="BN78" s="79"/>
      <c r="BO78" s="79"/>
    </row>
    <row r="79" spans="1:67" ht="76.5" customHeight="1" x14ac:dyDescent="0.25">
      <c r="A79" s="80">
        <f t="shared" si="25"/>
        <v>72</v>
      </c>
      <c r="B79" s="73"/>
      <c r="C79" s="73"/>
      <c r="D79" s="73"/>
      <c r="E79" s="73" t="s">
        <v>22</v>
      </c>
      <c r="F79" s="73" t="s">
        <v>101</v>
      </c>
      <c r="G79" s="73" t="s">
        <v>55</v>
      </c>
      <c r="H79" s="73" t="s">
        <v>101</v>
      </c>
      <c r="I79" s="73"/>
      <c r="J79" s="73" t="s">
        <v>209</v>
      </c>
      <c r="K79" s="73" t="s">
        <v>929</v>
      </c>
      <c r="L79" s="73" t="s">
        <v>183</v>
      </c>
      <c r="M79" s="73" t="s">
        <v>101</v>
      </c>
      <c r="N79" s="73" t="s">
        <v>983</v>
      </c>
      <c r="O79" s="73" t="s">
        <v>984</v>
      </c>
      <c r="P79" s="73" t="s">
        <v>1020</v>
      </c>
      <c r="Q79" s="73" t="s">
        <v>1045</v>
      </c>
      <c r="R79" s="73" t="s">
        <v>101</v>
      </c>
      <c r="S79" s="73" t="s">
        <v>1052</v>
      </c>
      <c r="T79" s="74" t="s">
        <v>438</v>
      </c>
      <c r="U79" s="73" t="s">
        <v>1190</v>
      </c>
      <c r="V79" s="73" t="s">
        <v>1191</v>
      </c>
      <c r="W79" s="73" t="s">
        <v>1192</v>
      </c>
      <c r="X79" s="73" t="s">
        <v>1193</v>
      </c>
      <c r="Y79" s="73" t="s">
        <v>101</v>
      </c>
      <c r="Z79" s="73" t="s">
        <v>1907</v>
      </c>
      <c r="AA79" s="73"/>
      <c r="AB79" s="73" t="s">
        <v>420</v>
      </c>
      <c r="AC79" s="73" t="s">
        <v>1323</v>
      </c>
      <c r="AD79" s="73" t="s">
        <v>101</v>
      </c>
      <c r="AE79" s="73" t="s">
        <v>425</v>
      </c>
      <c r="AF79" s="73" t="s">
        <v>424</v>
      </c>
      <c r="AG79" s="73" t="s">
        <v>427</v>
      </c>
      <c r="AH79" s="181">
        <v>2</v>
      </c>
      <c r="AI79" s="180">
        <v>46759</v>
      </c>
      <c r="AJ79" s="180">
        <v>47057</v>
      </c>
      <c r="AK79" s="73" t="s">
        <v>251</v>
      </c>
      <c r="AL79" s="73" t="s">
        <v>360</v>
      </c>
      <c r="AM79" s="73" t="s">
        <v>1277</v>
      </c>
      <c r="AN79" s="73" t="s">
        <v>417</v>
      </c>
      <c r="AO79" s="73"/>
      <c r="AP79" s="73" t="s">
        <v>179</v>
      </c>
      <c r="AQ79" s="73" t="s">
        <v>178</v>
      </c>
      <c r="AR79" s="73" t="s">
        <v>101</v>
      </c>
      <c r="AS79" s="75">
        <v>4</v>
      </c>
      <c r="AT79" s="75"/>
      <c r="AU79" s="75"/>
      <c r="AV79" s="185">
        <f t="shared" si="20"/>
        <v>4</v>
      </c>
      <c r="AW79" s="184"/>
      <c r="AX79" s="184"/>
      <c r="AY79" s="184"/>
      <c r="AZ79" s="185">
        <f t="shared" si="21"/>
        <v>0</v>
      </c>
      <c r="BA79" s="184"/>
      <c r="BB79" s="184"/>
      <c r="BC79" s="184"/>
      <c r="BD79" s="185">
        <f t="shared" si="22"/>
        <v>0</v>
      </c>
      <c r="BE79" s="184"/>
      <c r="BF79" s="184"/>
      <c r="BG79" s="184"/>
      <c r="BH79" s="185">
        <f t="shared" si="23"/>
        <v>0</v>
      </c>
      <c r="BI79" s="76"/>
      <c r="BJ79" s="77"/>
      <c r="BK79" s="78"/>
      <c r="BL79" s="79"/>
      <c r="BM79" s="79"/>
      <c r="BN79" s="79"/>
      <c r="BO79" s="79"/>
    </row>
    <row r="80" spans="1:67" ht="76.5" customHeight="1" x14ac:dyDescent="0.25">
      <c r="A80" s="80">
        <f t="shared" si="25"/>
        <v>73</v>
      </c>
      <c r="B80" s="73"/>
      <c r="C80" s="73"/>
      <c r="D80" s="73"/>
      <c r="E80" s="73" t="s">
        <v>22</v>
      </c>
      <c r="F80" s="73" t="s">
        <v>101</v>
      </c>
      <c r="G80" s="73" t="s">
        <v>55</v>
      </c>
      <c r="H80" s="73" t="s">
        <v>101</v>
      </c>
      <c r="I80" s="73"/>
      <c r="J80" s="73" t="s">
        <v>209</v>
      </c>
      <c r="K80" s="73" t="s">
        <v>929</v>
      </c>
      <c r="L80" s="73" t="s">
        <v>183</v>
      </c>
      <c r="M80" s="73" t="s">
        <v>101</v>
      </c>
      <c r="N80" s="73" t="s">
        <v>983</v>
      </c>
      <c r="O80" s="73" t="s">
        <v>985</v>
      </c>
      <c r="P80" s="73" t="s">
        <v>1020</v>
      </c>
      <c r="Q80" s="73" t="s">
        <v>1045</v>
      </c>
      <c r="R80" s="73" t="s">
        <v>101</v>
      </c>
      <c r="S80" s="73" t="s">
        <v>1052</v>
      </c>
      <c r="T80" s="74" t="s">
        <v>438</v>
      </c>
      <c r="U80" s="73" t="s">
        <v>1297</v>
      </c>
      <c r="V80" s="73" t="s">
        <v>1194</v>
      </c>
      <c r="W80" s="73" t="s">
        <v>1195</v>
      </c>
      <c r="X80" s="73" t="s">
        <v>1163</v>
      </c>
      <c r="Y80" s="73" t="s">
        <v>1164</v>
      </c>
      <c r="Z80" s="73" t="s">
        <v>1165</v>
      </c>
      <c r="AA80" s="73"/>
      <c r="AB80" s="73" t="s">
        <v>420</v>
      </c>
      <c r="AC80" s="73" t="s">
        <v>1908</v>
      </c>
      <c r="AD80" s="73" t="s">
        <v>101</v>
      </c>
      <c r="AE80" s="73" t="s">
        <v>425</v>
      </c>
      <c r="AF80" s="73" t="s">
        <v>424</v>
      </c>
      <c r="AG80" s="73" t="s">
        <v>427</v>
      </c>
      <c r="AH80" s="181">
        <f t="shared" si="24"/>
        <v>1</v>
      </c>
      <c r="AI80" s="180">
        <v>46023</v>
      </c>
      <c r="AJ80" s="180">
        <v>46111</v>
      </c>
      <c r="AK80" s="73" t="s">
        <v>251</v>
      </c>
      <c r="AL80" s="73" t="s">
        <v>360</v>
      </c>
      <c r="AM80" s="73" t="s">
        <v>1277</v>
      </c>
      <c r="AN80" s="73" t="s">
        <v>417</v>
      </c>
      <c r="AO80" s="73"/>
      <c r="AP80" s="73" t="s">
        <v>179</v>
      </c>
      <c r="AQ80" s="73" t="s">
        <v>178</v>
      </c>
      <c r="AR80" s="73" t="s">
        <v>101</v>
      </c>
      <c r="AS80" s="75"/>
      <c r="AT80" s="75"/>
      <c r="AU80" s="75"/>
      <c r="AV80" s="185">
        <f t="shared" si="20"/>
        <v>0</v>
      </c>
      <c r="AW80" s="184">
        <v>1</v>
      </c>
      <c r="AX80" s="184"/>
      <c r="AY80" s="184"/>
      <c r="AZ80" s="185">
        <f t="shared" si="21"/>
        <v>1</v>
      </c>
      <c r="BA80" s="184"/>
      <c r="BB80" s="184"/>
      <c r="BC80" s="184"/>
      <c r="BD80" s="185">
        <f t="shared" si="22"/>
        <v>0</v>
      </c>
      <c r="BE80" s="184"/>
      <c r="BF80" s="184"/>
      <c r="BG80" s="184"/>
      <c r="BH80" s="185">
        <f t="shared" si="23"/>
        <v>0</v>
      </c>
      <c r="BI80" s="76"/>
      <c r="BJ80" s="77"/>
      <c r="BK80" s="78"/>
      <c r="BL80" s="79"/>
      <c r="BM80" s="79"/>
      <c r="BN80" s="79"/>
      <c r="BO80" s="79"/>
    </row>
    <row r="81" spans="1:67" ht="76.5" customHeight="1" x14ac:dyDescent="0.25">
      <c r="A81" s="80">
        <f t="shared" si="25"/>
        <v>74</v>
      </c>
      <c r="B81" s="73"/>
      <c r="C81" s="73"/>
      <c r="D81" s="73"/>
      <c r="E81" s="73" t="s">
        <v>22</v>
      </c>
      <c r="F81" s="73" t="s">
        <v>101</v>
      </c>
      <c r="G81" s="73" t="s">
        <v>55</v>
      </c>
      <c r="H81" s="73" t="s">
        <v>101</v>
      </c>
      <c r="I81" s="73"/>
      <c r="J81" s="73" t="s">
        <v>209</v>
      </c>
      <c r="K81" s="73" t="s">
        <v>929</v>
      </c>
      <c r="L81" s="73" t="s">
        <v>183</v>
      </c>
      <c r="M81" s="73" t="s">
        <v>101</v>
      </c>
      <c r="N81" s="73" t="s">
        <v>983</v>
      </c>
      <c r="O81" s="73" t="s">
        <v>985</v>
      </c>
      <c r="P81" s="73" t="s">
        <v>1020</v>
      </c>
      <c r="Q81" s="73" t="s">
        <v>1045</v>
      </c>
      <c r="R81" s="73" t="s">
        <v>101</v>
      </c>
      <c r="S81" s="73" t="s">
        <v>1052</v>
      </c>
      <c r="T81" s="74" t="s">
        <v>438</v>
      </c>
      <c r="U81" s="73" t="s">
        <v>1298</v>
      </c>
      <c r="V81" s="73" t="s">
        <v>1312</v>
      </c>
      <c r="W81" s="73" t="s">
        <v>1313</v>
      </c>
      <c r="X81" s="73" t="s">
        <v>1168</v>
      </c>
      <c r="Y81" s="73" t="s">
        <v>1169</v>
      </c>
      <c r="Z81" s="73" t="s">
        <v>1308</v>
      </c>
      <c r="AA81" s="73"/>
      <c r="AB81" s="73" t="s">
        <v>420</v>
      </c>
      <c r="AC81" s="73" t="s">
        <v>1314</v>
      </c>
      <c r="AD81" s="73" t="s">
        <v>101</v>
      </c>
      <c r="AE81" s="73" t="s">
        <v>425</v>
      </c>
      <c r="AF81" s="73" t="s">
        <v>424</v>
      </c>
      <c r="AG81" s="73" t="s">
        <v>427</v>
      </c>
      <c r="AH81" s="181">
        <f t="shared" si="24"/>
        <v>1</v>
      </c>
      <c r="AI81" s="180">
        <v>46023</v>
      </c>
      <c r="AJ81" s="180">
        <v>46053</v>
      </c>
      <c r="AK81" s="73" t="s">
        <v>251</v>
      </c>
      <c r="AL81" s="73" t="s">
        <v>360</v>
      </c>
      <c r="AM81" s="73" t="s">
        <v>1277</v>
      </c>
      <c r="AN81" s="73" t="s">
        <v>417</v>
      </c>
      <c r="AO81" s="73"/>
      <c r="AP81" s="73" t="s">
        <v>179</v>
      </c>
      <c r="AQ81" s="73" t="s">
        <v>178</v>
      </c>
      <c r="AR81" s="73" t="s">
        <v>101</v>
      </c>
      <c r="AS81" s="184">
        <v>1</v>
      </c>
      <c r="AT81" s="75"/>
      <c r="AU81" s="75"/>
      <c r="AV81" s="185">
        <f t="shared" si="20"/>
        <v>1</v>
      </c>
      <c r="AW81" s="184"/>
      <c r="AX81" s="184"/>
      <c r="AY81" s="184"/>
      <c r="AZ81" s="185">
        <f t="shared" si="21"/>
        <v>0</v>
      </c>
      <c r="BA81" s="184"/>
      <c r="BB81" s="184"/>
      <c r="BC81" s="184"/>
      <c r="BD81" s="185">
        <f t="shared" si="22"/>
        <v>0</v>
      </c>
      <c r="BE81" s="184"/>
      <c r="BF81" s="184"/>
      <c r="BG81" s="184"/>
      <c r="BH81" s="185">
        <f t="shared" si="23"/>
        <v>0</v>
      </c>
      <c r="BI81" s="76"/>
      <c r="BJ81" s="77"/>
      <c r="BK81" s="78"/>
      <c r="BL81" s="79"/>
      <c r="BM81" s="79"/>
      <c r="BN81" s="79"/>
      <c r="BO81" s="79"/>
    </row>
    <row r="82" spans="1:67" ht="76.5" customHeight="1" x14ac:dyDescent="0.25">
      <c r="A82" s="80">
        <f t="shared" si="25"/>
        <v>75</v>
      </c>
      <c r="B82" s="73"/>
      <c r="C82" s="73"/>
      <c r="D82" s="73"/>
      <c r="E82" s="73" t="s">
        <v>22</v>
      </c>
      <c r="F82" s="73" t="s">
        <v>101</v>
      </c>
      <c r="G82" s="73" t="s">
        <v>55</v>
      </c>
      <c r="H82" s="73" t="s">
        <v>101</v>
      </c>
      <c r="I82" s="73"/>
      <c r="J82" s="73" t="s">
        <v>209</v>
      </c>
      <c r="K82" s="73" t="s">
        <v>929</v>
      </c>
      <c r="L82" s="73" t="s">
        <v>183</v>
      </c>
      <c r="M82" s="73" t="s">
        <v>101</v>
      </c>
      <c r="N82" s="73" t="s">
        <v>983</v>
      </c>
      <c r="O82" s="73" t="s">
        <v>985</v>
      </c>
      <c r="P82" s="73" t="s">
        <v>1020</v>
      </c>
      <c r="Q82" s="73" t="s">
        <v>1045</v>
      </c>
      <c r="R82" s="73" t="s">
        <v>101</v>
      </c>
      <c r="S82" s="73" t="s">
        <v>1052</v>
      </c>
      <c r="T82" s="74" t="s">
        <v>438</v>
      </c>
      <c r="U82" s="73" t="s">
        <v>1299</v>
      </c>
      <c r="V82" s="73" t="s">
        <v>1312</v>
      </c>
      <c r="W82" s="73" t="s">
        <v>1315</v>
      </c>
      <c r="X82" s="73" t="s">
        <v>1168</v>
      </c>
      <c r="Y82" s="73" t="s">
        <v>1316</v>
      </c>
      <c r="Z82" s="73" t="s">
        <v>1317</v>
      </c>
      <c r="AA82" s="73"/>
      <c r="AB82" s="73" t="s">
        <v>420</v>
      </c>
      <c r="AC82" s="73" t="s">
        <v>1314</v>
      </c>
      <c r="AD82" s="73" t="s">
        <v>101</v>
      </c>
      <c r="AE82" s="73" t="s">
        <v>425</v>
      </c>
      <c r="AF82" s="73" t="s">
        <v>424</v>
      </c>
      <c r="AG82" s="73" t="s">
        <v>427</v>
      </c>
      <c r="AH82" s="181">
        <f t="shared" si="24"/>
        <v>1</v>
      </c>
      <c r="AI82" s="180">
        <v>46054</v>
      </c>
      <c r="AJ82" s="180">
        <v>46112</v>
      </c>
      <c r="AK82" s="73" t="s">
        <v>251</v>
      </c>
      <c r="AL82" s="73" t="s">
        <v>360</v>
      </c>
      <c r="AM82" s="73" t="s">
        <v>1277</v>
      </c>
      <c r="AN82" s="73" t="s">
        <v>417</v>
      </c>
      <c r="AO82" s="73"/>
      <c r="AP82" s="73" t="s">
        <v>179</v>
      </c>
      <c r="AQ82" s="73" t="s">
        <v>178</v>
      </c>
      <c r="AR82" s="73" t="s">
        <v>101</v>
      </c>
      <c r="AS82" s="75"/>
      <c r="AT82" s="75"/>
      <c r="AU82" s="75"/>
      <c r="AV82" s="185">
        <f t="shared" si="20"/>
        <v>0</v>
      </c>
      <c r="AW82" s="184"/>
      <c r="AX82" s="184"/>
      <c r="AY82" s="184"/>
      <c r="AZ82" s="185">
        <f t="shared" si="21"/>
        <v>0</v>
      </c>
      <c r="BA82" s="184">
        <v>1</v>
      </c>
      <c r="BB82" s="184"/>
      <c r="BC82" s="184"/>
      <c r="BD82" s="185">
        <f t="shared" si="22"/>
        <v>1</v>
      </c>
      <c r="BE82" s="184"/>
      <c r="BF82" s="184"/>
      <c r="BG82" s="184"/>
      <c r="BH82" s="185">
        <f t="shared" si="23"/>
        <v>0</v>
      </c>
      <c r="BI82" s="76"/>
      <c r="BJ82" s="77"/>
      <c r="BK82" s="78"/>
      <c r="BL82" s="79"/>
      <c r="BM82" s="79"/>
      <c r="BN82" s="79"/>
      <c r="BO82" s="79"/>
    </row>
    <row r="83" spans="1:67" ht="76.5" customHeight="1" x14ac:dyDescent="0.25">
      <c r="A83" s="80">
        <f t="shared" si="25"/>
        <v>76</v>
      </c>
      <c r="B83" s="73"/>
      <c r="C83" s="73"/>
      <c r="D83" s="73"/>
      <c r="E83" s="73" t="s">
        <v>22</v>
      </c>
      <c r="F83" s="73" t="s">
        <v>101</v>
      </c>
      <c r="G83" s="73" t="s">
        <v>55</v>
      </c>
      <c r="H83" s="73" t="s">
        <v>101</v>
      </c>
      <c r="I83" s="73"/>
      <c r="J83" s="73" t="s">
        <v>209</v>
      </c>
      <c r="K83" s="73" t="s">
        <v>929</v>
      </c>
      <c r="L83" s="73" t="s">
        <v>183</v>
      </c>
      <c r="M83" s="73" t="s">
        <v>101</v>
      </c>
      <c r="N83" s="73" t="s">
        <v>983</v>
      </c>
      <c r="O83" s="73" t="s">
        <v>985</v>
      </c>
      <c r="P83" s="73" t="s">
        <v>1020</v>
      </c>
      <c r="Q83" s="73" t="s">
        <v>1045</v>
      </c>
      <c r="R83" s="73" t="s">
        <v>101</v>
      </c>
      <c r="S83" s="73" t="s">
        <v>1052</v>
      </c>
      <c r="T83" s="74" t="s">
        <v>438</v>
      </c>
      <c r="U83" s="73" t="s">
        <v>1300</v>
      </c>
      <c r="V83" s="73" t="s">
        <v>1196</v>
      </c>
      <c r="W83" s="73" t="s">
        <v>1197</v>
      </c>
      <c r="X83" s="73" t="s">
        <v>1173</v>
      </c>
      <c r="Y83" s="73" t="s">
        <v>1180</v>
      </c>
      <c r="Z83" s="73" t="s">
        <v>1184</v>
      </c>
      <c r="AA83" s="73"/>
      <c r="AB83" s="73" t="s">
        <v>420</v>
      </c>
      <c r="AC83" s="73" t="s">
        <v>1267</v>
      </c>
      <c r="AD83" s="73" t="s">
        <v>101</v>
      </c>
      <c r="AE83" s="73" t="s">
        <v>425</v>
      </c>
      <c r="AF83" s="73" t="s">
        <v>424</v>
      </c>
      <c r="AG83" s="73" t="s">
        <v>427</v>
      </c>
      <c r="AH83" s="181">
        <f t="shared" si="24"/>
        <v>2</v>
      </c>
      <c r="AI83" s="180">
        <v>46113</v>
      </c>
      <c r="AJ83" s="180">
        <v>46203</v>
      </c>
      <c r="AK83" s="73" t="s">
        <v>251</v>
      </c>
      <c r="AL83" s="73" t="s">
        <v>360</v>
      </c>
      <c r="AM83" s="73" t="s">
        <v>1277</v>
      </c>
      <c r="AN83" s="73" t="s">
        <v>417</v>
      </c>
      <c r="AO83" s="73"/>
      <c r="AP83" s="73" t="s">
        <v>179</v>
      </c>
      <c r="AQ83" s="73" t="s">
        <v>178</v>
      </c>
      <c r="AR83" s="73" t="s">
        <v>101</v>
      </c>
      <c r="AS83" s="75"/>
      <c r="AT83" s="75"/>
      <c r="AU83" s="75"/>
      <c r="AV83" s="185">
        <f t="shared" si="20"/>
        <v>0</v>
      </c>
      <c r="AW83" s="184"/>
      <c r="AX83" s="184"/>
      <c r="AY83" s="184"/>
      <c r="AZ83" s="185">
        <f t="shared" si="21"/>
        <v>0</v>
      </c>
      <c r="BA83" s="184"/>
      <c r="BB83" s="184">
        <v>2</v>
      </c>
      <c r="BC83" s="184"/>
      <c r="BD83" s="185">
        <f t="shared" si="22"/>
        <v>2</v>
      </c>
      <c r="BE83" s="184"/>
      <c r="BF83" s="184"/>
      <c r="BG83" s="184"/>
      <c r="BH83" s="185">
        <f t="shared" si="23"/>
        <v>0</v>
      </c>
      <c r="BI83" s="76"/>
      <c r="BJ83" s="77"/>
      <c r="BK83" s="78"/>
      <c r="BL83" s="79"/>
      <c r="BM83" s="79"/>
      <c r="BN83" s="79"/>
      <c r="BO83" s="79"/>
    </row>
    <row r="84" spans="1:67" ht="76.5" customHeight="1" x14ac:dyDescent="0.25">
      <c r="A84" s="80">
        <f t="shared" si="25"/>
        <v>77</v>
      </c>
      <c r="B84" s="73"/>
      <c r="C84" s="73"/>
      <c r="D84" s="73"/>
      <c r="E84" s="73" t="s">
        <v>22</v>
      </c>
      <c r="F84" s="73" t="s">
        <v>101</v>
      </c>
      <c r="G84" s="73" t="s">
        <v>55</v>
      </c>
      <c r="H84" s="73" t="s">
        <v>101</v>
      </c>
      <c r="I84" s="73"/>
      <c r="J84" s="73" t="s">
        <v>209</v>
      </c>
      <c r="K84" s="73" t="s">
        <v>929</v>
      </c>
      <c r="L84" s="73" t="s">
        <v>183</v>
      </c>
      <c r="M84" s="73" t="s">
        <v>101</v>
      </c>
      <c r="N84" s="73" t="s">
        <v>983</v>
      </c>
      <c r="O84" s="73" t="s">
        <v>985</v>
      </c>
      <c r="P84" s="73" t="s">
        <v>1020</v>
      </c>
      <c r="Q84" s="73" t="s">
        <v>1045</v>
      </c>
      <c r="R84" s="73" t="s">
        <v>101</v>
      </c>
      <c r="S84" s="73" t="s">
        <v>1052</v>
      </c>
      <c r="T84" s="74" t="s">
        <v>438</v>
      </c>
      <c r="U84" s="73" t="s">
        <v>1301</v>
      </c>
      <c r="V84" s="73" t="s">
        <v>1198</v>
      </c>
      <c r="W84" s="73" t="s">
        <v>1199</v>
      </c>
      <c r="X84" s="73" t="s">
        <v>1200</v>
      </c>
      <c r="Y84" s="73"/>
      <c r="Z84" s="73" t="s">
        <v>1907</v>
      </c>
      <c r="AA84" s="73"/>
      <c r="AB84" s="73" t="s">
        <v>420</v>
      </c>
      <c r="AC84" s="73" t="s">
        <v>1908</v>
      </c>
      <c r="AD84" s="73" t="s">
        <v>101</v>
      </c>
      <c r="AE84" s="73" t="s">
        <v>425</v>
      </c>
      <c r="AF84" s="73" t="s">
        <v>424</v>
      </c>
      <c r="AG84" s="73" t="s">
        <v>427</v>
      </c>
      <c r="AH84" s="181">
        <f t="shared" si="24"/>
        <v>1</v>
      </c>
      <c r="AI84" s="180">
        <v>46204</v>
      </c>
      <c r="AJ84" s="180">
        <v>46356</v>
      </c>
      <c r="AK84" s="73" t="s">
        <v>251</v>
      </c>
      <c r="AL84" s="73" t="s">
        <v>360</v>
      </c>
      <c r="AM84" s="73" t="s">
        <v>1277</v>
      </c>
      <c r="AN84" s="73" t="s">
        <v>417</v>
      </c>
      <c r="AO84" s="73"/>
      <c r="AP84" s="73" t="s">
        <v>179</v>
      </c>
      <c r="AQ84" s="73" t="s">
        <v>178</v>
      </c>
      <c r="AR84" s="73" t="s">
        <v>101</v>
      </c>
      <c r="AS84" s="75"/>
      <c r="AT84" s="75"/>
      <c r="AU84" s="75"/>
      <c r="AV84" s="185">
        <f t="shared" si="20"/>
        <v>0</v>
      </c>
      <c r="AW84" s="184"/>
      <c r="AX84" s="184"/>
      <c r="AY84" s="184"/>
      <c r="AZ84" s="185">
        <f t="shared" si="21"/>
        <v>0</v>
      </c>
      <c r="BA84" s="184"/>
      <c r="BB84" s="184"/>
      <c r="BC84" s="184"/>
      <c r="BD84" s="185">
        <f t="shared" si="22"/>
        <v>0</v>
      </c>
      <c r="BE84" s="184"/>
      <c r="BF84" s="184"/>
      <c r="BG84" s="184">
        <v>1</v>
      </c>
      <c r="BH84" s="185">
        <f t="shared" si="23"/>
        <v>1</v>
      </c>
      <c r="BI84" s="76"/>
      <c r="BJ84" s="77"/>
      <c r="BK84" s="78"/>
      <c r="BL84" s="79"/>
      <c r="BM84" s="79"/>
      <c r="BN84" s="79"/>
      <c r="BO84" s="79"/>
    </row>
    <row r="85" spans="1:67" ht="76.5" customHeight="1" x14ac:dyDescent="0.25">
      <c r="A85" s="80">
        <f t="shared" si="25"/>
        <v>78</v>
      </c>
      <c r="B85" s="73"/>
      <c r="C85" s="73"/>
      <c r="D85" s="73"/>
      <c r="E85" s="73" t="s">
        <v>22</v>
      </c>
      <c r="F85" s="73" t="s">
        <v>101</v>
      </c>
      <c r="G85" s="73" t="s">
        <v>55</v>
      </c>
      <c r="H85" s="73" t="s">
        <v>101</v>
      </c>
      <c r="I85" s="73"/>
      <c r="J85" s="73" t="s">
        <v>209</v>
      </c>
      <c r="K85" s="73" t="s">
        <v>929</v>
      </c>
      <c r="L85" s="73" t="s">
        <v>183</v>
      </c>
      <c r="M85" s="73" t="s">
        <v>101</v>
      </c>
      <c r="N85" s="73" t="s">
        <v>983</v>
      </c>
      <c r="O85" s="73" t="s">
        <v>985</v>
      </c>
      <c r="P85" s="73" t="s">
        <v>1020</v>
      </c>
      <c r="Q85" s="73" t="s">
        <v>1045</v>
      </c>
      <c r="R85" s="73" t="s">
        <v>101</v>
      </c>
      <c r="S85" s="73" t="s">
        <v>1052</v>
      </c>
      <c r="T85" s="74" t="s">
        <v>438</v>
      </c>
      <c r="U85" s="73" t="s">
        <v>1302</v>
      </c>
      <c r="V85" s="73" t="s">
        <v>1318</v>
      </c>
      <c r="W85" s="73" t="s">
        <v>1319</v>
      </c>
      <c r="X85" s="73" t="s">
        <v>1320</v>
      </c>
      <c r="Y85" s="73"/>
      <c r="Z85" s="73" t="s">
        <v>1907</v>
      </c>
      <c r="AA85" s="73"/>
      <c r="AB85" s="73" t="s">
        <v>420</v>
      </c>
      <c r="AC85" s="73" t="s">
        <v>1908</v>
      </c>
      <c r="AD85" s="73" t="s">
        <v>101</v>
      </c>
      <c r="AE85" s="73" t="s">
        <v>425</v>
      </c>
      <c r="AF85" s="73" t="s">
        <v>424</v>
      </c>
      <c r="AG85" s="73" t="s">
        <v>427</v>
      </c>
      <c r="AH85" s="181">
        <f t="shared" si="24"/>
        <v>1</v>
      </c>
      <c r="AI85" s="180">
        <v>46204</v>
      </c>
      <c r="AJ85" s="180">
        <v>46356</v>
      </c>
      <c r="AK85" s="73" t="s">
        <v>251</v>
      </c>
      <c r="AL85" s="73" t="s">
        <v>360</v>
      </c>
      <c r="AM85" s="73" t="s">
        <v>1277</v>
      </c>
      <c r="AN85" s="73" t="s">
        <v>417</v>
      </c>
      <c r="AO85" s="73"/>
      <c r="AP85" s="73" t="s">
        <v>179</v>
      </c>
      <c r="AQ85" s="73" t="s">
        <v>178</v>
      </c>
      <c r="AR85" s="73" t="s">
        <v>101</v>
      </c>
      <c r="AS85" s="75"/>
      <c r="AT85" s="75"/>
      <c r="AU85" s="75"/>
      <c r="AV85" s="185">
        <f t="shared" si="20"/>
        <v>0</v>
      </c>
      <c r="AW85" s="184"/>
      <c r="AX85" s="184"/>
      <c r="AY85" s="184"/>
      <c r="AZ85" s="185">
        <f t="shared" si="21"/>
        <v>0</v>
      </c>
      <c r="BA85" s="184"/>
      <c r="BB85" s="184"/>
      <c r="BC85" s="184"/>
      <c r="BD85" s="185">
        <f t="shared" si="22"/>
        <v>0</v>
      </c>
      <c r="BE85" s="184"/>
      <c r="BF85" s="184"/>
      <c r="BG85" s="184">
        <v>1</v>
      </c>
      <c r="BH85" s="185">
        <f t="shared" si="23"/>
        <v>1</v>
      </c>
      <c r="BI85" s="76"/>
      <c r="BJ85" s="77"/>
      <c r="BK85" s="78"/>
      <c r="BL85" s="79"/>
      <c r="BM85" s="79"/>
      <c r="BN85" s="79"/>
      <c r="BO85" s="79"/>
    </row>
    <row r="86" spans="1:67" ht="76.5" customHeight="1" x14ac:dyDescent="0.25">
      <c r="A86" s="80">
        <f t="shared" si="25"/>
        <v>79</v>
      </c>
      <c r="B86" s="73"/>
      <c r="C86" s="73"/>
      <c r="D86" s="73"/>
      <c r="E86" s="73" t="s">
        <v>22</v>
      </c>
      <c r="F86" s="73" t="s">
        <v>101</v>
      </c>
      <c r="G86" s="73" t="s">
        <v>55</v>
      </c>
      <c r="H86" s="73" t="s">
        <v>101</v>
      </c>
      <c r="I86" s="73"/>
      <c r="J86" s="73" t="s">
        <v>209</v>
      </c>
      <c r="K86" s="73" t="s">
        <v>929</v>
      </c>
      <c r="L86" s="73" t="s">
        <v>183</v>
      </c>
      <c r="M86" s="73" t="s">
        <v>101</v>
      </c>
      <c r="N86" s="73" t="s">
        <v>983</v>
      </c>
      <c r="O86" s="73" t="s">
        <v>985</v>
      </c>
      <c r="P86" s="73" t="s">
        <v>1020</v>
      </c>
      <c r="Q86" s="73" t="s">
        <v>1045</v>
      </c>
      <c r="R86" s="73" t="s">
        <v>101</v>
      </c>
      <c r="S86" s="73" t="s">
        <v>1052</v>
      </c>
      <c r="T86" s="74" t="s">
        <v>438</v>
      </c>
      <c r="U86" s="73" t="s">
        <v>1303</v>
      </c>
      <c r="V86" s="73" t="s">
        <v>1201</v>
      </c>
      <c r="W86" s="73" t="s">
        <v>1202</v>
      </c>
      <c r="X86" s="73" t="s">
        <v>1173</v>
      </c>
      <c r="Y86" s="73" t="s">
        <v>101</v>
      </c>
      <c r="Z86" s="73" t="s">
        <v>1184</v>
      </c>
      <c r="AA86" s="73" t="s">
        <v>101</v>
      </c>
      <c r="AB86" s="73" t="s">
        <v>420</v>
      </c>
      <c r="AC86" s="73" t="s">
        <v>1267</v>
      </c>
      <c r="AD86" s="73" t="s">
        <v>101</v>
      </c>
      <c r="AE86" s="73" t="s">
        <v>425</v>
      </c>
      <c r="AF86" s="73" t="s">
        <v>424</v>
      </c>
      <c r="AG86" s="73" t="s">
        <v>427</v>
      </c>
      <c r="AH86" s="181">
        <f t="shared" si="24"/>
        <v>2</v>
      </c>
      <c r="AI86" s="180">
        <v>46113</v>
      </c>
      <c r="AJ86" s="180">
        <v>46203</v>
      </c>
      <c r="AK86" s="73" t="s">
        <v>251</v>
      </c>
      <c r="AL86" s="73" t="s">
        <v>360</v>
      </c>
      <c r="AM86" s="73" t="s">
        <v>1277</v>
      </c>
      <c r="AN86" s="73" t="s">
        <v>417</v>
      </c>
      <c r="AO86" s="73"/>
      <c r="AP86" s="73" t="s">
        <v>179</v>
      </c>
      <c r="AQ86" s="73" t="s">
        <v>178</v>
      </c>
      <c r="AR86" s="73" t="s">
        <v>101</v>
      </c>
      <c r="AS86" s="75"/>
      <c r="AT86" s="75"/>
      <c r="AU86" s="75"/>
      <c r="AV86" s="185">
        <f t="shared" si="20"/>
        <v>0</v>
      </c>
      <c r="AW86" s="184"/>
      <c r="AX86" s="184"/>
      <c r="AY86" s="184"/>
      <c r="AZ86" s="185">
        <f t="shared" si="21"/>
        <v>0</v>
      </c>
      <c r="BA86" s="184"/>
      <c r="BB86" s="184">
        <v>2</v>
      </c>
      <c r="BC86" s="184"/>
      <c r="BD86" s="185">
        <f t="shared" si="22"/>
        <v>2</v>
      </c>
      <c r="BE86" s="184"/>
      <c r="BF86" s="184"/>
      <c r="BG86" s="184"/>
      <c r="BH86" s="185">
        <f t="shared" si="23"/>
        <v>0</v>
      </c>
      <c r="BI86" s="76"/>
      <c r="BJ86" s="77"/>
      <c r="BK86" s="78"/>
      <c r="BL86" s="79"/>
      <c r="BM86" s="79"/>
      <c r="BN86" s="79"/>
      <c r="BO86" s="79"/>
    </row>
    <row r="87" spans="1:67" ht="76.5" customHeight="1" x14ac:dyDescent="0.25">
      <c r="A87" s="80">
        <f t="shared" si="25"/>
        <v>80</v>
      </c>
      <c r="B87" s="73"/>
      <c r="C87" s="73"/>
      <c r="D87" s="73"/>
      <c r="E87" s="73" t="s">
        <v>22</v>
      </c>
      <c r="F87" s="73" t="s">
        <v>101</v>
      </c>
      <c r="G87" s="73" t="s">
        <v>55</v>
      </c>
      <c r="H87" s="73" t="s">
        <v>101</v>
      </c>
      <c r="I87" s="73"/>
      <c r="J87" s="73" t="s">
        <v>209</v>
      </c>
      <c r="K87" s="73" t="s">
        <v>929</v>
      </c>
      <c r="L87" s="73" t="s">
        <v>183</v>
      </c>
      <c r="M87" s="73" t="s">
        <v>101</v>
      </c>
      <c r="N87" s="73" t="s">
        <v>986</v>
      </c>
      <c r="O87" s="73" t="s">
        <v>987</v>
      </c>
      <c r="P87" s="73" t="s">
        <v>1020</v>
      </c>
      <c r="Q87" s="73" t="s">
        <v>1045</v>
      </c>
      <c r="R87" s="73" t="s">
        <v>101</v>
      </c>
      <c r="S87" s="73" t="s">
        <v>1052</v>
      </c>
      <c r="T87" s="74" t="s">
        <v>438</v>
      </c>
      <c r="U87" s="73" t="s">
        <v>1304</v>
      </c>
      <c r="V87" s="73" t="s">
        <v>1321</v>
      </c>
      <c r="W87" s="73" t="s">
        <v>1322</v>
      </c>
      <c r="X87" s="73" t="s">
        <v>1173</v>
      </c>
      <c r="Y87" s="73" t="s">
        <v>101</v>
      </c>
      <c r="Z87" s="73" t="s">
        <v>1175</v>
      </c>
      <c r="AA87" s="73" t="s">
        <v>101</v>
      </c>
      <c r="AB87" s="73" t="s">
        <v>420</v>
      </c>
      <c r="AC87" s="73" t="s">
        <v>1267</v>
      </c>
      <c r="AD87" s="73" t="s">
        <v>101</v>
      </c>
      <c r="AE87" s="73" t="s">
        <v>425</v>
      </c>
      <c r="AF87" s="73" t="s">
        <v>424</v>
      </c>
      <c r="AG87" s="73" t="s">
        <v>427</v>
      </c>
      <c r="AH87" s="181">
        <f t="shared" si="24"/>
        <v>2</v>
      </c>
      <c r="AI87" s="180">
        <v>46023</v>
      </c>
      <c r="AJ87" s="180">
        <v>46081</v>
      </c>
      <c r="AK87" s="73" t="s">
        <v>251</v>
      </c>
      <c r="AL87" s="73" t="s">
        <v>360</v>
      </c>
      <c r="AM87" s="73" t="s">
        <v>1277</v>
      </c>
      <c r="AN87" s="73" t="s">
        <v>417</v>
      </c>
      <c r="AO87" s="73"/>
      <c r="AP87" s="73" t="s">
        <v>179</v>
      </c>
      <c r="AQ87" s="73" t="s">
        <v>178</v>
      </c>
      <c r="AR87" s="73" t="s">
        <v>101</v>
      </c>
      <c r="AS87" s="184">
        <v>2</v>
      </c>
      <c r="AT87" s="75"/>
      <c r="AU87" s="75"/>
      <c r="AV87" s="185">
        <f t="shared" si="20"/>
        <v>2</v>
      </c>
      <c r="AW87" s="184"/>
      <c r="AX87" s="184"/>
      <c r="AY87" s="184"/>
      <c r="AZ87" s="185">
        <f t="shared" si="21"/>
        <v>0</v>
      </c>
      <c r="BA87" s="184"/>
      <c r="BB87" s="184"/>
      <c r="BC87" s="184"/>
      <c r="BD87" s="185">
        <f t="shared" si="22"/>
        <v>0</v>
      </c>
      <c r="BE87" s="184"/>
      <c r="BF87" s="184"/>
      <c r="BG87" s="184"/>
      <c r="BH87" s="185">
        <f t="shared" si="23"/>
        <v>0</v>
      </c>
      <c r="BI87" s="76"/>
      <c r="BJ87" s="77"/>
      <c r="BK87" s="78"/>
      <c r="BL87" s="79"/>
      <c r="BM87" s="79"/>
      <c r="BN87" s="79"/>
      <c r="BO87" s="79"/>
    </row>
    <row r="88" spans="1:67" ht="76.5" customHeight="1" x14ac:dyDescent="0.25">
      <c r="A88" s="80">
        <f t="shared" si="25"/>
        <v>81</v>
      </c>
      <c r="B88" s="73"/>
      <c r="C88" s="73"/>
      <c r="D88" s="73"/>
      <c r="E88" s="73" t="s">
        <v>22</v>
      </c>
      <c r="F88" s="73" t="s">
        <v>101</v>
      </c>
      <c r="G88" s="73" t="s">
        <v>55</v>
      </c>
      <c r="H88" s="73" t="s">
        <v>101</v>
      </c>
      <c r="I88" s="73"/>
      <c r="J88" s="73" t="s">
        <v>209</v>
      </c>
      <c r="K88" s="73" t="s">
        <v>929</v>
      </c>
      <c r="L88" s="73" t="s">
        <v>183</v>
      </c>
      <c r="M88" s="73" t="s">
        <v>101</v>
      </c>
      <c r="N88" s="73" t="s">
        <v>986</v>
      </c>
      <c r="O88" s="73" t="s">
        <v>987</v>
      </c>
      <c r="P88" s="73" t="s">
        <v>1020</v>
      </c>
      <c r="Q88" s="73" t="s">
        <v>1045</v>
      </c>
      <c r="R88" s="73" t="s">
        <v>101</v>
      </c>
      <c r="S88" s="73" t="s">
        <v>1052</v>
      </c>
      <c r="T88" s="74" t="s">
        <v>438</v>
      </c>
      <c r="U88" s="73" t="s">
        <v>1305</v>
      </c>
      <c r="V88" s="73" t="s">
        <v>1203</v>
      </c>
      <c r="W88" s="73" t="s">
        <v>1204</v>
      </c>
      <c r="X88" s="73" t="s">
        <v>1205</v>
      </c>
      <c r="Y88" s="73" t="s">
        <v>1206</v>
      </c>
      <c r="Z88" s="73" t="s">
        <v>1207</v>
      </c>
      <c r="AA88" s="73" t="s">
        <v>1208</v>
      </c>
      <c r="AB88" s="73" t="s">
        <v>420</v>
      </c>
      <c r="AC88" s="73" t="s">
        <v>1323</v>
      </c>
      <c r="AD88" s="73" t="s">
        <v>101</v>
      </c>
      <c r="AE88" s="73" t="s">
        <v>425</v>
      </c>
      <c r="AF88" s="73" t="s">
        <v>424</v>
      </c>
      <c r="AG88" s="73" t="s">
        <v>427</v>
      </c>
      <c r="AH88" s="179">
        <f t="shared" si="24"/>
        <v>0.5</v>
      </c>
      <c r="AI88" s="180">
        <v>46082</v>
      </c>
      <c r="AJ88" s="180">
        <v>46507</v>
      </c>
      <c r="AK88" s="73" t="s">
        <v>251</v>
      </c>
      <c r="AL88" s="73" t="s">
        <v>360</v>
      </c>
      <c r="AM88" s="73" t="s">
        <v>1277</v>
      </c>
      <c r="AN88" s="73" t="s">
        <v>417</v>
      </c>
      <c r="AO88" s="73"/>
      <c r="AP88" s="73" t="s">
        <v>179</v>
      </c>
      <c r="AQ88" s="73" t="s">
        <v>178</v>
      </c>
      <c r="AR88" s="73" t="s">
        <v>1430</v>
      </c>
      <c r="AS88" s="75"/>
      <c r="AT88" s="75"/>
      <c r="AU88" s="75"/>
      <c r="AV88" s="185">
        <f t="shared" si="20"/>
        <v>0</v>
      </c>
      <c r="AW88" s="184"/>
      <c r="AX88" s="184"/>
      <c r="AY88" s="184"/>
      <c r="AZ88" s="185">
        <f t="shared" si="21"/>
        <v>0</v>
      </c>
      <c r="BA88" s="184"/>
      <c r="BB88" s="184"/>
      <c r="BC88" s="184"/>
      <c r="BD88" s="185">
        <f t="shared" si="22"/>
        <v>0</v>
      </c>
      <c r="BE88" s="184"/>
      <c r="BF88" s="184"/>
      <c r="BG88" s="192">
        <v>0.5</v>
      </c>
      <c r="BH88" s="183">
        <f t="shared" si="23"/>
        <v>0.5</v>
      </c>
      <c r="BI88" s="76"/>
      <c r="BJ88" s="77"/>
      <c r="BK88" s="78"/>
      <c r="BL88" s="79"/>
      <c r="BM88" s="79"/>
      <c r="BN88" s="79"/>
      <c r="BO88" s="79"/>
    </row>
    <row r="89" spans="1:67" ht="76.5" customHeight="1" x14ac:dyDescent="0.25">
      <c r="A89" s="80">
        <f t="shared" si="25"/>
        <v>82</v>
      </c>
      <c r="B89" s="73"/>
      <c r="C89" s="73"/>
      <c r="D89" s="73"/>
      <c r="E89" s="73" t="s">
        <v>22</v>
      </c>
      <c r="F89" s="73" t="s">
        <v>101</v>
      </c>
      <c r="G89" s="73" t="s">
        <v>55</v>
      </c>
      <c r="H89" s="73" t="s">
        <v>101</v>
      </c>
      <c r="I89" s="73"/>
      <c r="J89" s="73" t="s">
        <v>209</v>
      </c>
      <c r="K89" s="73" t="s">
        <v>929</v>
      </c>
      <c r="L89" s="73" t="s">
        <v>183</v>
      </c>
      <c r="M89" s="73" t="s">
        <v>101</v>
      </c>
      <c r="N89" s="73" t="s">
        <v>986</v>
      </c>
      <c r="O89" s="73" t="s">
        <v>987</v>
      </c>
      <c r="P89" s="73" t="s">
        <v>1020</v>
      </c>
      <c r="Q89" s="73" t="s">
        <v>1045</v>
      </c>
      <c r="R89" s="73" t="s">
        <v>101</v>
      </c>
      <c r="S89" s="73" t="s">
        <v>1052</v>
      </c>
      <c r="T89" s="74" t="s">
        <v>438</v>
      </c>
      <c r="U89" s="73" t="s">
        <v>1306</v>
      </c>
      <c r="V89" s="73" t="s">
        <v>1324</v>
      </c>
      <c r="W89" s="73" t="s">
        <v>1325</v>
      </c>
      <c r="X89" s="73" t="s">
        <v>1193</v>
      </c>
      <c r="Y89" s="73"/>
      <c r="Z89" s="73" t="s">
        <v>1326</v>
      </c>
      <c r="AA89" s="73"/>
      <c r="AB89" s="73" t="s">
        <v>420</v>
      </c>
      <c r="AC89" s="73" t="s">
        <v>1326</v>
      </c>
      <c r="AD89" s="73" t="s">
        <v>101</v>
      </c>
      <c r="AE89" s="73" t="s">
        <v>425</v>
      </c>
      <c r="AF89" s="73" t="s">
        <v>424</v>
      </c>
      <c r="AG89" s="73" t="s">
        <v>427</v>
      </c>
      <c r="AH89" s="181">
        <f t="shared" si="24"/>
        <v>1</v>
      </c>
      <c r="AI89" s="180">
        <v>46023</v>
      </c>
      <c r="AJ89" s="180" t="s">
        <v>1332</v>
      </c>
      <c r="AK89" s="73" t="s">
        <v>251</v>
      </c>
      <c r="AL89" s="73" t="s">
        <v>360</v>
      </c>
      <c r="AM89" s="73" t="s">
        <v>1277</v>
      </c>
      <c r="AN89" s="73" t="s">
        <v>417</v>
      </c>
      <c r="AO89" s="73"/>
      <c r="AP89" s="73" t="s">
        <v>179</v>
      </c>
      <c r="AQ89" s="73" t="s">
        <v>178</v>
      </c>
      <c r="AR89" s="73" t="s">
        <v>101</v>
      </c>
      <c r="AS89" s="75"/>
      <c r="AT89" s="75"/>
      <c r="AU89" s="75"/>
      <c r="AV89" s="185">
        <f t="shared" si="20"/>
        <v>0</v>
      </c>
      <c r="AW89" s="184"/>
      <c r="AX89" s="184"/>
      <c r="AY89" s="184"/>
      <c r="AZ89" s="185">
        <f t="shared" si="21"/>
        <v>0</v>
      </c>
      <c r="BA89" s="184"/>
      <c r="BB89" s="184"/>
      <c r="BC89" s="184"/>
      <c r="BD89" s="185">
        <f t="shared" si="22"/>
        <v>0</v>
      </c>
      <c r="BE89" s="184"/>
      <c r="BF89" s="184"/>
      <c r="BG89" s="184">
        <v>1</v>
      </c>
      <c r="BH89" s="185">
        <f t="shared" si="23"/>
        <v>1</v>
      </c>
      <c r="BI89" s="76"/>
      <c r="BJ89" s="77"/>
      <c r="BK89" s="78"/>
      <c r="BL89" s="79"/>
      <c r="BM89" s="79"/>
      <c r="BN89" s="79"/>
      <c r="BO89" s="79"/>
    </row>
    <row r="90" spans="1:67" ht="76.5" customHeight="1" x14ac:dyDescent="0.25">
      <c r="A90" s="80">
        <f t="shared" si="25"/>
        <v>83</v>
      </c>
      <c r="B90" s="73"/>
      <c r="C90" s="73"/>
      <c r="D90" s="73"/>
      <c r="E90" s="73" t="s">
        <v>22</v>
      </c>
      <c r="F90" s="73" t="s">
        <v>101</v>
      </c>
      <c r="G90" s="73" t="s">
        <v>55</v>
      </c>
      <c r="H90" s="73" t="s">
        <v>101</v>
      </c>
      <c r="I90" s="73"/>
      <c r="J90" s="73" t="s">
        <v>209</v>
      </c>
      <c r="K90" s="73" t="s">
        <v>929</v>
      </c>
      <c r="L90" s="73" t="s">
        <v>183</v>
      </c>
      <c r="M90" s="73" t="s">
        <v>101</v>
      </c>
      <c r="N90" s="73" t="s">
        <v>983</v>
      </c>
      <c r="O90" s="73" t="s">
        <v>984</v>
      </c>
      <c r="P90" s="73" t="s">
        <v>1020</v>
      </c>
      <c r="Q90" s="73" t="s">
        <v>1045</v>
      </c>
      <c r="R90" s="73" t="s">
        <v>101</v>
      </c>
      <c r="S90" s="73" t="s">
        <v>1052</v>
      </c>
      <c r="T90" s="74" t="s">
        <v>438</v>
      </c>
      <c r="U90" s="73" t="s">
        <v>1307</v>
      </c>
      <c r="V90" s="73" t="s">
        <v>1327</v>
      </c>
      <c r="W90" s="73" t="s">
        <v>1328</v>
      </c>
      <c r="X90" s="73" t="s">
        <v>1193</v>
      </c>
      <c r="Y90" s="73"/>
      <c r="Z90" s="73" t="s">
        <v>1329</v>
      </c>
      <c r="AA90" s="73"/>
      <c r="AB90" s="73" t="s">
        <v>420</v>
      </c>
      <c r="AC90" s="73" t="s">
        <v>1329</v>
      </c>
      <c r="AD90" s="73" t="s">
        <v>101</v>
      </c>
      <c r="AE90" s="73" t="s">
        <v>425</v>
      </c>
      <c r="AF90" s="73" t="s">
        <v>424</v>
      </c>
      <c r="AG90" s="73" t="s">
        <v>427</v>
      </c>
      <c r="AH90" s="181">
        <f t="shared" si="24"/>
        <v>1</v>
      </c>
      <c r="AI90" s="180">
        <v>46023</v>
      </c>
      <c r="AJ90" s="180" t="s">
        <v>1332</v>
      </c>
      <c r="AK90" s="73" t="s">
        <v>251</v>
      </c>
      <c r="AL90" s="73" t="s">
        <v>360</v>
      </c>
      <c r="AM90" s="73" t="s">
        <v>1277</v>
      </c>
      <c r="AN90" s="73" t="s">
        <v>417</v>
      </c>
      <c r="AO90" s="73"/>
      <c r="AP90" s="73" t="s">
        <v>179</v>
      </c>
      <c r="AQ90" s="73" t="s">
        <v>178</v>
      </c>
      <c r="AR90" s="73" t="s">
        <v>101</v>
      </c>
      <c r="AS90" s="75"/>
      <c r="AT90" s="75"/>
      <c r="AU90" s="75"/>
      <c r="AV90" s="185">
        <f t="shared" si="20"/>
        <v>0</v>
      </c>
      <c r="AW90" s="184"/>
      <c r="AX90" s="184"/>
      <c r="AY90" s="184"/>
      <c r="AZ90" s="185">
        <f t="shared" si="21"/>
        <v>0</v>
      </c>
      <c r="BA90" s="184"/>
      <c r="BB90" s="184"/>
      <c r="BC90" s="184"/>
      <c r="BD90" s="185">
        <f t="shared" si="22"/>
        <v>0</v>
      </c>
      <c r="BE90" s="184"/>
      <c r="BF90" s="184"/>
      <c r="BG90" s="184">
        <v>1</v>
      </c>
      <c r="BH90" s="185">
        <f t="shared" si="23"/>
        <v>1</v>
      </c>
      <c r="BI90" s="76"/>
      <c r="BJ90" s="77"/>
      <c r="BK90" s="78"/>
      <c r="BL90" s="79"/>
      <c r="BM90" s="79"/>
      <c r="BN90" s="79"/>
      <c r="BO90" s="79"/>
    </row>
    <row r="91" spans="1:67" ht="76.5" customHeight="1" x14ac:dyDescent="0.25">
      <c r="A91" s="80">
        <f t="shared" si="25"/>
        <v>84</v>
      </c>
      <c r="B91" s="73"/>
      <c r="C91" s="73"/>
      <c r="D91" s="73"/>
      <c r="E91" s="73" t="s">
        <v>22</v>
      </c>
      <c r="F91" s="73" t="s">
        <v>101</v>
      </c>
      <c r="G91" s="73" t="s">
        <v>55</v>
      </c>
      <c r="H91" s="73" t="s">
        <v>101</v>
      </c>
      <c r="I91" s="73"/>
      <c r="J91" s="73" t="s">
        <v>209</v>
      </c>
      <c r="K91" s="73" t="s">
        <v>929</v>
      </c>
      <c r="L91" s="73" t="s">
        <v>183</v>
      </c>
      <c r="M91" s="73" t="s">
        <v>101</v>
      </c>
      <c r="N91" s="73" t="s">
        <v>983</v>
      </c>
      <c r="O91" s="73" t="s">
        <v>984</v>
      </c>
      <c r="P91" s="73" t="s">
        <v>1020</v>
      </c>
      <c r="Q91" s="73" t="s">
        <v>1045</v>
      </c>
      <c r="R91" s="73" t="s">
        <v>101</v>
      </c>
      <c r="S91" s="73" t="s">
        <v>1052</v>
      </c>
      <c r="T91" s="74" t="s">
        <v>438</v>
      </c>
      <c r="U91" s="73" t="s">
        <v>1331</v>
      </c>
      <c r="V91" s="73" t="s">
        <v>1330</v>
      </c>
      <c r="W91" s="73" t="s">
        <v>1331</v>
      </c>
      <c r="X91" s="73" t="s">
        <v>1193</v>
      </c>
      <c r="Y91" s="73"/>
      <c r="Z91" s="73" t="s">
        <v>1184</v>
      </c>
      <c r="AA91" s="73"/>
      <c r="AB91" s="73" t="s">
        <v>426</v>
      </c>
      <c r="AC91" s="73" t="s">
        <v>1329</v>
      </c>
      <c r="AD91" s="73" t="s">
        <v>101</v>
      </c>
      <c r="AE91" s="73" t="s">
        <v>425</v>
      </c>
      <c r="AF91" s="73" t="s">
        <v>424</v>
      </c>
      <c r="AG91" s="73" t="s">
        <v>427</v>
      </c>
      <c r="AH91" s="179">
        <f t="shared" si="24"/>
        <v>1</v>
      </c>
      <c r="AI91" s="180">
        <v>46023</v>
      </c>
      <c r="AJ91" s="180">
        <v>46081</v>
      </c>
      <c r="AK91" s="73" t="s">
        <v>251</v>
      </c>
      <c r="AL91" s="73" t="s">
        <v>360</v>
      </c>
      <c r="AM91" s="73" t="s">
        <v>1277</v>
      </c>
      <c r="AN91" s="73" t="s">
        <v>417</v>
      </c>
      <c r="AO91" s="73"/>
      <c r="AP91" s="73" t="s">
        <v>179</v>
      </c>
      <c r="AQ91" s="73" t="s">
        <v>178</v>
      </c>
      <c r="AR91" s="73" t="s">
        <v>101</v>
      </c>
      <c r="AS91" s="182">
        <v>1</v>
      </c>
      <c r="AT91" s="182"/>
      <c r="AU91" s="182"/>
      <c r="AV91" s="183">
        <f t="shared" si="20"/>
        <v>1</v>
      </c>
      <c r="AW91" s="182"/>
      <c r="AX91" s="182"/>
      <c r="AY91" s="182"/>
      <c r="AZ91" s="183">
        <f t="shared" si="21"/>
        <v>0</v>
      </c>
      <c r="BA91" s="182"/>
      <c r="BB91" s="182"/>
      <c r="BC91" s="182"/>
      <c r="BD91" s="183">
        <f t="shared" si="22"/>
        <v>0</v>
      </c>
      <c r="BE91" s="182"/>
      <c r="BF91" s="182"/>
      <c r="BG91" s="182"/>
      <c r="BH91" s="183">
        <f t="shared" si="23"/>
        <v>0</v>
      </c>
      <c r="BI91" s="76"/>
      <c r="BJ91" s="77"/>
      <c r="BK91" s="78"/>
      <c r="BL91" s="79"/>
      <c r="BM91" s="79"/>
      <c r="BN91" s="79"/>
      <c r="BO91" s="79"/>
    </row>
    <row r="92" spans="1:67" ht="76.5" customHeight="1" x14ac:dyDescent="0.25">
      <c r="A92" s="80">
        <f t="shared" si="25"/>
        <v>85</v>
      </c>
      <c r="B92" s="73"/>
      <c r="C92" s="73"/>
      <c r="D92" s="73"/>
      <c r="E92" s="73" t="s">
        <v>22</v>
      </c>
      <c r="F92" s="73" t="s">
        <v>101</v>
      </c>
      <c r="G92" s="73" t="s">
        <v>55</v>
      </c>
      <c r="H92" s="73" t="s">
        <v>101</v>
      </c>
      <c r="I92" s="73"/>
      <c r="J92" s="73" t="s">
        <v>209</v>
      </c>
      <c r="K92" s="73" t="s">
        <v>929</v>
      </c>
      <c r="L92" s="73" t="s">
        <v>183</v>
      </c>
      <c r="M92" s="73" t="s">
        <v>101</v>
      </c>
      <c r="N92" s="73" t="s">
        <v>983</v>
      </c>
      <c r="O92" s="73" t="s">
        <v>984</v>
      </c>
      <c r="P92" s="73" t="s">
        <v>1020</v>
      </c>
      <c r="Q92" s="73" t="s">
        <v>1045</v>
      </c>
      <c r="R92" s="73" t="s">
        <v>101</v>
      </c>
      <c r="S92" s="73" t="s">
        <v>1052</v>
      </c>
      <c r="T92" s="74" t="s">
        <v>438</v>
      </c>
      <c r="U92" s="73" t="s">
        <v>1428</v>
      </c>
      <c r="V92" s="73" t="s">
        <v>1209</v>
      </c>
      <c r="W92" s="73" t="s">
        <v>1210</v>
      </c>
      <c r="X92" s="73" t="s">
        <v>1211</v>
      </c>
      <c r="Y92" s="73" t="s">
        <v>1212</v>
      </c>
      <c r="Z92" s="73" t="s">
        <v>1213</v>
      </c>
      <c r="AA92" s="73" t="s">
        <v>1214</v>
      </c>
      <c r="AB92" s="73" t="s">
        <v>426</v>
      </c>
      <c r="AC92" s="73" t="s">
        <v>1912</v>
      </c>
      <c r="AD92" s="73" t="s">
        <v>1429</v>
      </c>
      <c r="AE92" s="73" t="s">
        <v>425</v>
      </c>
      <c r="AF92" s="73" t="s">
        <v>424</v>
      </c>
      <c r="AG92" s="73" t="s">
        <v>427</v>
      </c>
      <c r="AH92" s="179">
        <f t="shared" si="24"/>
        <v>0.4</v>
      </c>
      <c r="AI92" s="180">
        <v>46082</v>
      </c>
      <c r="AJ92" s="180">
        <v>46842</v>
      </c>
      <c r="AK92" s="73" t="s">
        <v>251</v>
      </c>
      <c r="AL92" s="73" t="s">
        <v>360</v>
      </c>
      <c r="AM92" s="73" t="s">
        <v>1277</v>
      </c>
      <c r="AN92" s="73" t="s">
        <v>417</v>
      </c>
      <c r="AO92" s="73"/>
      <c r="AP92" s="73" t="s">
        <v>179</v>
      </c>
      <c r="AQ92" s="73" t="s">
        <v>178</v>
      </c>
      <c r="AR92" s="73" t="s">
        <v>101</v>
      </c>
      <c r="AS92" s="182"/>
      <c r="AT92" s="182"/>
      <c r="AU92" s="182"/>
      <c r="AV92" s="183">
        <f t="shared" si="20"/>
        <v>0</v>
      </c>
      <c r="AW92" s="182"/>
      <c r="AX92" s="182"/>
      <c r="AY92" s="182"/>
      <c r="AZ92" s="183">
        <f t="shared" si="21"/>
        <v>0</v>
      </c>
      <c r="BA92" s="182"/>
      <c r="BB92" s="182"/>
      <c r="BC92" s="182"/>
      <c r="BD92" s="183">
        <f t="shared" si="22"/>
        <v>0</v>
      </c>
      <c r="BE92" s="182"/>
      <c r="BF92" s="182"/>
      <c r="BG92" s="182">
        <v>0.4</v>
      </c>
      <c r="BH92" s="183">
        <f t="shared" si="23"/>
        <v>0.4</v>
      </c>
      <c r="BI92" s="76"/>
      <c r="BJ92" s="77"/>
      <c r="BK92" s="78"/>
      <c r="BL92" s="79"/>
      <c r="BM92" s="79"/>
      <c r="BN92" s="79"/>
      <c r="BO92" s="79"/>
    </row>
    <row r="93" spans="1:67" ht="76.5" customHeight="1" x14ac:dyDescent="0.25">
      <c r="A93" s="80">
        <f t="shared" si="25"/>
        <v>86</v>
      </c>
      <c r="B93" s="73"/>
      <c r="C93" s="73"/>
      <c r="D93" s="73"/>
      <c r="E93" s="73" t="s">
        <v>16</v>
      </c>
      <c r="F93" s="73" t="s">
        <v>101</v>
      </c>
      <c r="G93" s="73" t="s">
        <v>55</v>
      </c>
      <c r="H93" s="73" t="s">
        <v>101</v>
      </c>
      <c r="I93" s="73"/>
      <c r="J93" s="73" t="s">
        <v>194</v>
      </c>
      <c r="K93" s="73" t="s">
        <v>923</v>
      </c>
      <c r="L93" s="73" t="s">
        <v>183</v>
      </c>
      <c r="M93" s="73" t="s">
        <v>101</v>
      </c>
      <c r="N93" s="73" t="s">
        <v>101</v>
      </c>
      <c r="O93" s="73" t="s">
        <v>101</v>
      </c>
      <c r="P93" s="73" t="s">
        <v>101</v>
      </c>
      <c r="Q93" s="73" t="s">
        <v>101</v>
      </c>
      <c r="R93" s="73" t="s">
        <v>101</v>
      </c>
      <c r="S93" s="73" t="s">
        <v>1333</v>
      </c>
      <c r="T93" s="74" t="s">
        <v>438</v>
      </c>
      <c r="U93" s="73" t="s">
        <v>1334</v>
      </c>
      <c r="V93" s="73" t="s">
        <v>1335</v>
      </c>
      <c r="W93" s="73" t="s">
        <v>1336</v>
      </c>
      <c r="X93" s="73" t="s">
        <v>1337</v>
      </c>
      <c r="Y93" s="73" t="s">
        <v>1338</v>
      </c>
      <c r="Z93" s="73" t="s">
        <v>1339</v>
      </c>
      <c r="AA93" s="73" t="s">
        <v>1339</v>
      </c>
      <c r="AB93" s="73" t="s">
        <v>426</v>
      </c>
      <c r="AC93" s="73" t="s">
        <v>1913</v>
      </c>
      <c r="AD93" s="73"/>
      <c r="AE93" s="73" t="s">
        <v>425</v>
      </c>
      <c r="AF93" s="73" t="s">
        <v>424</v>
      </c>
      <c r="AG93" s="73"/>
      <c r="AH93" s="179">
        <f>AZ93+BD93+BH93</f>
        <v>1</v>
      </c>
      <c r="AI93" s="180">
        <v>46023</v>
      </c>
      <c r="AJ93" s="180">
        <v>46387</v>
      </c>
      <c r="AK93" s="73" t="s">
        <v>230</v>
      </c>
      <c r="AL93" s="73" t="s">
        <v>340</v>
      </c>
      <c r="AM93" s="73" t="s">
        <v>1365</v>
      </c>
      <c r="AN93" s="73" t="s">
        <v>417</v>
      </c>
      <c r="AO93" s="73"/>
      <c r="AP93" s="73" t="s">
        <v>179</v>
      </c>
      <c r="AQ93" s="73" t="s">
        <v>192</v>
      </c>
      <c r="AR93" s="73" t="s">
        <v>101</v>
      </c>
      <c r="AS93" s="186"/>
      <c r="AT93" s="186"/>
      <c r="AU93" s="186"/>
      <c r="AV93" s="187">
        <f t="shared" si="20"/>
        <v>0</v>
      </c>
      <c r="AW93" s="186">
        <v>0.25</v>
      </c>
      <c r="AX93" s="186"/>
      <c r="AY93" s="186">
        <v>0.125</v>
      </c>
      <c r="AZ93" s="187">
        <f t="shared" si="21"/>
        <v>0.375</v>
      </c>
      <c r="BA93" s="186"/>
      <c r="BB93" s="186">
        <v>0.125</v>
      </c>
      <c r="BC93" s="186"/>
      <c r="BD93" s="187">
        <f t="shared" si="22"/>
        <v>0.125</v>
      </c>
      <c r="BE93" s="186">
        <v>0.125</v>
      </c>
      <c r="BF93" s="186">
        <v>0.125</v>
      </c>
      <c r="BG93" s="186">
        <v>0.25</v>
      </c>
      <c r="BH93" s="187">
        <f t="shared" si="23"/>
        <v>0.5</v>
      </c>
      <c r="BI93" s="76"/>
      <c r="BJ93" s="77"/>
      <c r="BK93" s="78"/>
      <c r="BL93" s="79"/>
      <c r="BM93" s="79"/>
      <c r="BN93" s="79"/>
      <c r="BO93" s="79"/>
    </row>
    <row r="94" spans="1:67" ht="76.5" customHeight="1" x14ac:dyDescent="0.25">
      <c r="A94" s="80">
        <f t="shared" si="25"/>
        <v>87</v>
      </c>
      <c r="B94" s="73"/>
      <c r="C94" s="73"/>
      <c r="D94" s="73"/>
      <c r="E94" s="73" t="s">
        <v>16</v>
      </c>
      <c r="F94" s="73" t="s">
        <v>101</v>
      </c>
      <c r="G94" s="73" t="s">
        <v>55</v>
      </c>
      <c r="H94" s="73" t="s">
        <v>101</v>
      </c>
      <c r="I94" s="73"/>
      <c r="J94" s="73" t="s">
        <v>194</v>
      </c>
      <c r="K94" s="73" t="s">
        <v>923</v>
      </c>
      <c r="L94" s="73" t="s">
        <v>183</v>
      </c>
      <c r="M94" s="73" t="s">
        <v>101</v>
      </c>
      <c r="N94" s="73" t="s">
        <v>101</v>
      </c>
      <c r="O94" s="73" t="s">
        <v>101</v>
      </c>
      <c r="P94" s="73" t="s">
        <v>101</v>
      </c>
      <c r="Q94" s="73" t="s">
        <v>101</v>
      </c>
      <c r="R94" s="73" t="s">
        <v>101</v>
      </c>
      <c r="S94" s="73" t="s">
        <v>1333</v>
      </c>
      <c r="T94" s="74" t="s">
        <v>438</v>
      </c>
      <c r="U94" s="73" t="s">
        <v>1340</v>
      </c>
      <c r="V94" s="73" t="s">
        <v>1341</v>
      </c>
      <c r="W94" s="73" t="s">
        <v>1342</v>
      </c>
      <c r="X94" s="73" t="s">
        <v>1343</v>
      </c>
      <c r="Y94" s="73" t="s">
        <v>1344</v>
      </c>
      <c r="Z94" s="73" t="s">
        <v>1345</v>
      </c>
      <c r="AA94" s="73" t="s">
        <v>1345</v>
      </c>
      <c r="AB94" s="73" t="s">
        <v>426</v>
      </c>
      <c r="AC94" s="73" t="s">
        <v>1362</v>
      </c>
      <c r="AD94" s="73"/>
      <c r="AE94" s="73" t="s">
        <v>425</v>
      </c>
      <c r="AF94" s="73" t="s">
        <v>424</v>
      </c>
      <c r="AG94" s="73"/>
      <c r="AH94" s="179">
        <f>AZ94+BD94+BH94</f>
        <v>1</v>
      </c>
      <c r="AI94" s="180">
        <v>46023</v>
      </c>
      <c r="AJ94" s="180">
        <v>46387</v>
      </c>
      <c r="AK94" s="73" t="s">
        <v>230</v>
      </c>
      <c r="AL94" s="73" t="s">
        <v>340</v>
      </c>
      <c r="AM94" s="73" t="s">
        <v>1366</v>
      </c>
      <c r="AN94" s="73" t="s">
        <v>417</v>
      </c>
      <c r="AO94" s="73"/>
      <c r="AP94" s="73" t="s">
        <v>179</v>
      </c>
      <c r="AQ94" s="73" t="s">
        <v>192</v>
      </c>
      <c r="AR94" s="73" t="s">
        <v>101</v>
      </c>
      <c r="AS94" s="186"/>
      <c r="AT94" s="186"/>
      <c r="AU94" s="186"/>
      <c r="AV94" s="187">
        <f t="shared" si="20"/>
        <v>0</v>
      </c>
      <c r="AW94" s="186">
        <v>0.33300000000000002</v>
      </c>
      <c r="AX94" s="186"/>
      <c r="AY94" s="186"/>
      <c r="AZ94" s="187">
        <f t="shared" si="21"/>
        <v>0.33300000000000002</v>
      </c>
      <c r="BA94" s="186">
        <v>0.33300000000000002</v>
      </c>
      <c r="BB94" s="186"/>
      <c r="BC94" s="186"/>
      <c r="BD94" s="187">
        <f t="shared" si="22"/>
        <v>0.33300000000000002</v>
      </c>
      <c r="BE94" s="186"/>
      <c r="BF94" s="186"/>
      <c r="BG94" s="186">
        <v>0.33400000000000002</v>
      </c>
      <c r="BH94" s="187">
        <f t="shared" si="23"/>
        <v>0.33400000000000002</v>
      </c>
      <c r="BI94" s="76"/>
      <c r="BJ94" s="77"/>
      <c r="BK94" s="78"/>
      <c r="BL94" s="79"/>
      <c r="BM94" s="79"/>
      <c r="BN94" s="79"/>
      <c r="BO94" s="79"/>
    </row>
    <row r="95" spans="1:67" ht="76.5" customHeight="1" x14ac:dyDescent="0.25">
      <c r="A95" s="80">
        <f t="shared" si="25"/>
        <v>88</v>
      </c>
      <c r="B95" s="73"/>
      <c r="C95" s="73"/>
      <c r="D95" s="73"/>
      <c r="E95" s="73" t="s">
        <v>16</v>
      </c>
      <c r="F95" s="73" t="s">
        <v>101</v>
      </c>
      <c r="G95" s="73" t="s">
        <v>55</v>
      </c>
      <c r="H95" s="73" t="s">
        <v>101</v>
      </c>
      <c r="I95" s="73"/>
      <c r="J95" s="73" t="s">
        <v>194</v>
      </c>
      <c r="K95" s="73" t="s">
        <v>923</v>
      </c>
      <c r="L95" s="73" t="s">
        <v>183</v>
      </c>
      <c r="M95" s="73" t="s">
        <v>101</v>
      </c>
      <c r="N95" s="73" t="s">
        <v>101</v>
      </c>
      <c r="O95" s="73" t="s">
        <v>101</v>
      </c>
      <c r="P95" s="73" t="s">
        <v>101</v>
      </c>
      <c r="Q95" s="73" t="s">
        <v>101</v>
      </c>
      <c r="R95" s="73" t="s">
        <v>101</v>
      </c>
      <c r="S95" s="73" t="s">
        <v>1333</v>
      </c>
      <c r="T95" s="74" t="s">
        <v>438</v>
      </c>
      <c r="U95" s="73" t="s">
        <v>1346</v>
      </c>
      <c r="V95" s="73" t="s">
        <v>1347</v>
      </c>
      <c r="W95" s="73" t="s">
        <v>1348</v>
      </c>
      <c r="X95" s="73" t="s">
        <v>1349</v>
      </c>
      <c r="Y95" s="73" t="s">
        <v>1350</v>
      </c>
      <c r="Z95" s="73" t="s">
        <v>1345</v>
      </c>
      <c r="AA95" s="73" t="s">
        <v>1345</v>
      </c>
      <c r="AB95" s="73" t="s">
        <v>426</v>
      </c>
      <c r="AC95" s="73" t="s">
        <v>1914</v>
      </c>
      <c r="AD95" s="73"/>
      <c r="AE95" s="73" t="s">
        <v>425</v>
      </c>
      <c r="AF95" s="73" t="s">
        <v>424</v>
      </c>
      <c r="AG95" s="73"/>
      <c r="AH95" s="179">
        <f>AZ95+BD95+BH95</f>
        <v>1</v>
      </c>
      <c r="AI95" s="180">
        <v>46023</v>
      </c>
      <c r="AJ95" s="180">
        <v>46387</v>
      </c>
      <c r="AK95" s="73" t="s">
        <v>230</v>
      </c>
      <c r="AL95" s="73" t="s">
        <v>340</v>
      </c>
      <c r="AM95" s="73" t="s">
        <v>1366</v>
      </c>
      <c r="AN95" s="73" t="s">
        <v>417</v>
      </c>
      <c r="AO95" s="73"/>
      <c r="AP95" s="73" t="s">
        <v>179</v>
      </c>
      <c r="AQ95" s="73" t="s">
        <v>192</v>
      </c>
      <c r="AR95" s="73" t="s">
        <v>101</v>
      </c>
      <c r="AS95" s="186"/>
      <c r="AT95" s="186"/>
      <c r="AU95" s="186"/>
      <c r="AV95" s="187">
        <f t="shared" si="20"/>
        <v>0</v>
      </c>
      <c r="AW95" s="186">
        <v>0.33300000000000002</v>
      </c>
      <c r="AX95" s="186"/>
      <c r="AY95" s="186"/>
      <c r="AZ95" s="187">
        <f t="shared" si="21"/>
        <v>0.33300000000000002</v>
      </c>
      <c r="BA95" s="186">
        <v>0.33300000000000002</v>
      </c>
      <c r="BB95" s="186"/>
      <c r="BC95" s="186"/>
      <c r="BD95" s="187">
        <f t="shared" si="22"/>
        <v>0.33300000000000002</v>
      </c>
      <c r="BE95" s="186"/>
      <c r="BF95" s="186"/>
      <c r="BG95" s="186">
        <v>0.33400000000000002</v>
      </c>
      <c r="BH95" s="187">
        <f t="shared" si="23"/>
        <v>0.33400000000000002</v>
      </c>
      <c r="BI95" s="76"/>
      <c r="BJ95" s="77"/>
      <c r="BK95" s="78"/>
      <c r="BL95" s="79"/>
      <c r="BM95" s="79"/>
      <c r="BN95" s="79"/>
      <c r="BO95" s="79"/>
    </row>
    <row r="96" spans="1:67" ht="76.5" customHeight="1" x14ac:dyDescent="0.25">
      <c r="A96" s="80">
        <f t="shared" si="25"/>
        <v>89</v>
      </c>
      <c r="B96" s="73"/>
      <c r="C96" s="73"/>
      <c r="D96" s="73"/>
      <c r="E96" s="73" t="s">
        <v>16</v>
      </c>
      <c r="F96" s="73" t="s">
        <v>101</v>
      </c>
      <c r="G96" s="73" t="s">
        <v>55</v>
      </c>
      <c r="H96" s="73" t="s">
        <v>101</v>
      </c>
      <c r="I96" s="73"/>
      <c r="J96" s="73" t="s">
        <v>194</v>
      </c>
      <c r="K96" s="73" t="s">
        <v>923</v>
      </c>
      <c r="L96" s="73" t="s">
        <v>183</v>
      </c>
      <c r="M96" s="73" t="s">
        <v>101</v>
      </c>
      <c r="N96" s="73" t="s">
        <v>101</v>
      </c>
      <c r="O96" s="73" t="s">
        <v>101</v>
      </c>
      <c r="P96" s="73" t="s">
        <v>101</v>
      </c>
      <c r="Q96" s="73" t="s">
        <v>101</v>
      </c>
      <c r="R96" s="73" t="s">
        <v>101</v>
      </c>
      <c r="S96" s="73" t="s">
        <v>1333</v>
      </c>
      <c r="T96" s="74" t="s">
        <v>438</v>
      </c>
      <c r="U96" s="73" t="s">
        <v>1351</v>
      </c>
      <c r="V96" s="73" t="s">
        <v>1352</v>
      </c>
      <c r="W96" s="73" t="s">
        <v>1353</v>
      </c>
      <c r="X96" s="73" t="s">
        <v>1354</v>
      </c>
      <c r="Y96" s="73" t="s">
        <v>1355</v>
      </c>
      <c r="Z96" s="73" t="s">
        <v>1356</v>
      </c>
      <c r="AA96" s="73" t="s">
        <v>1915</v>
      </c>
      <c r="AB96" s="73" t="s">
        <v>426</v>
      </c>
      <c r="AC96" s="73" t="s">
        <v>1363</v>
      </c>
      <c r="AD96" s="73"/>
      <c r="AE96" s="73" t="s">
        <v>425</v>
      </c>
      <c r="AF96" s="73" t="s">
        <v>424</v>
      </c>
      <c r="AG96" s="73"/>
      <c r="AH96" s="179">
        <f>AVERAGE(AV96,AZ96,BD96,BH96)</f>
        <v>1</v>
      </c>
      <c r="AI96" s="180">
        <v>46023</v>
      </c>
      <c r="AJ96" s="180">
        <v>46387</v>
      </c>
      <c r="AK96" s="73" t="s">
        <v>1367</v>
      </c>
      <c r="AL96" s="73" t="s">
        <v>340</v>
      </c>
      <c r="AM96" s="73" t="s">
        <v>1365</v>
      </c>
      <c r="AN96" s="73" t="s">
        <v>417</v>
      </c>
      <c r="AO96" s="73"/>
      <c r="AP96" s="73" t="s">
        <v>179</v>
      </c>
      <c r="AQ96" s="73" t="s">
        <v>192</v>
      </c>
      <c r="AR96" s="73" t="s">
        <v>101</v>
      </c>
      <c r="AS96" s="186"/>
      <c r="AT96" s="186"/>
      <c r="AU96" s="186">
        <v>1</v>
      </c>
      <c r="AV96" s="187">
        <f t="shared" si="20"/>
        <v>1</v>
      </c>
      <c r="AW96" s="186"/>
      <c r="AX96" s="186"/>
      <c r="AY96" s="186">
        <v>1</v>
      </c>
      <c r="AZ96" s="187">
        <f t="shared" si="21"/>
        <v>1</v>
      </c>
      <c r="BA96" s="186"/>
      <c r="BB96" s="186"/>
      <c r="BC96" s="186">
        <v>1</v>
      </c>
      <c r="BD96" s="187">
        <f t="shared" si="22"/>
        <v>1</v>
      </c>
      <c r="BE96" s="186"/>
      <c r="BF96" s="186"/>
      <c r="BG96" s="186">
        <v>1</v>
      </c>
      <c r="BH96" s="187">
        <f t="shared" si="23"/>
        <v>1</v>
      </c>
      <c r="BI96" s="76"/>
      <c r="BJ96" s="77"/>
      <c r="BK96" s="78"/>
      <c r="BL96" s="79"/>
      <c r="BM96" s="79"/>
      <c r="BN96" s="79"/>
      <c r="BO96" s="79"/>
    </row>
    <row r="97" spans="1:67" ht="76.5" customHeight="1" x14ac:dyDescent="0.25">
      <c r="A97" s="80">
        <f t="shared" si="25"/>
        <v>90</v>
      </c>
      <c r="B97" s="73"/>
      <c r="C97" s="73"/>
      <c r="D97" s="73"/>
      <c r="E97" s="73" t="s">
        <v>16</v>
      </c>
      <c r="F97" s="73" t="s">
        <v>101</v>
      </c>
      <c r="G97" s="73" t="s">
        <v>55</v>
      </c>
      <c r="H97" s="73" t="s">
        <v>101</v>
      </c>
      <c r="I97" s="73"/>
      <c r="J97" s="73" t="s">
        <v>194</v>
      </c>
      <c r="K97" s="73" t="s">
        <v>923</v>
      </c>
      <c r="L97" s="73" t="s">
        <v>183</v>
      </c>
      <c r="M97" s="73" t="s">
        <v>101</v>
      </c>
      <c r="N97" s="73" t="s">
        <v>101</v>
      </c>
      <c r="O97" s="73" t="s">
        <v>101</v>
      </c>
      <c r="P97" s="73" t="s">
        <v>101</v>
      </c>
      <c r="Q97" s="73" t="s">
        <v>101</v>
      </c>
      <c r="R97" s="73" t="s">
        <v>101</v>
      </c>
      <c r="S97" s="73" t="s">
        <v>1333</v>
      </c>
      <c r="T97" s="74" t="s">
        <v>438</v>
      </c>
      <c r="U97" s="73" t="s">
        <v>1916</v>
      </c>
      <c r="V97" s="73" t="s">
        <v>1917</v>
      </c>
      <c r="W97" s="73" t="s">
        <v>1918</v>
      </c>
      <c r="X97" s="73" t="s">
        <v>1919</v>
      </c>
      <c r="Y97" s="73" t="s">
        <v>1920</v>
      </c>
      <c r="Z97" s="73" t="s">
        <v>1356</v>
      </c>
      <c r="AA97" s="73" t="s">
        <v>1915</v>
      </c>
      <c r="AB97" s="73" t="s">
        <v>426</v>
      </c>
      <c r="AC97" s="73" t="s">
        <v>1921</v>
      </c>
      <c r="AD97" s="73"/>
      <c r="AE97" s="73" t="s">
        <v>425</v>
      </c>
      <c r="AF97" s="73" t="s">
        <v>424</v>
      </c>
      <c r="AG97" s="73"/>
      <c r="AH97" s="179">
        <f>AVERAGE(AV97,AZ97,BD97,BH97)</f>
        <v>1</v>
      </c>
      <c r="AI97" s="180">
        <v>46023</v>
      </c>
      <c r="AJ97" s="180">
        <v>46387</v>
      </c>
      <c r="AK97" s="73" t="s">
        <v>1367</v>
      </c>
      <c r="AL97" s="73" t="s">
        <v>344</v>
      </c>
      <c r="AM97" s="73" t="s">
        <v>1365</v>
      </c>
      <c r="AN97" s="73" t="s">
        <v>417</v>
      </c>
      <c r="AO97" s="73"/>
      <c r="AP97" s="73" t="s">
        <v>179</v>
      </c>
      <c r="AQ97" s="73" t="s">
        <v>192</v>
      </c>
      <c r="AR97" s="73" t="s">
        <v>101</v>
      </c>
      <c r="AS97" s="186"/>
      <c r="AT97" s="186"/>
      <c r="AU97" s="186">
        <v>1</v>
      </c>
      <c r="AV97" s="187">
        <f t="shared" si="20"/>
        <v>1</v>
      </c>
      <c r="AW97" s="186"/>
      <c r="AX97" s="186"/>
      <c r="AY97" s="186">
        <v>1</v>
      </c>
      <c r="AZ97" s="187">
        <f t="shared" si="21"/>
        <v>1</v>
      </c>
      <c r="BA97" s="186"/>
      <c r="BB97" s="186"/>
      <c r="BC97" s="186">
        <v>1</v>
      </c>
      <c r="BD97" s="187">
        <f t="shared" si="22"/>
        <v>1</v>
      </c>
      <c r="BE97" s="186"/>
      <c r="BF97" s="186"/>
      <c r="BG97" s="186">
        <v>1</v>
      </c>
      <c r="BH97" s="187">
        <f t="shared" si="23"/>
        <v>1</v>
      </c>
      <c r="BI97" s="76"/>
      <c r="BJ97" s="77"/>
      <c r="BK97" s="78"/>
      <c r="BL97" s="79"/>
      <c r="BM97" s="79"/>
      <c r="BN97" s="79"/>
      <c r="BO97" s="79"/>
    </row>
    <row r="98" spans="1:67" ht="76.5" customHeight="1" x14ac:dyDescent="0.25">
      <c r="A98" s="80">
        <f t="shared" si="25"/>
        <v>91</v>
      </c>
      <c r="B98" s="73"/>
      <c r="C98" s="73"/>
      <c r="D98" s="73"/>
      <c r="E98" s="73" t="s">
        <v>16</v>
      </c>
      <c r="F98" s="73" t="s">
        <v>101</v>
      </c>
      <c r="G98" s="73" t="s">
        <v>55</v>
      </c>
      <c r="H98" s="73" t="s">
        <v>101</v>
      </c>
      <c r="I98" s="73"/>
      <c r="J98" s="73" t="s">
        <v>194</v>
      </c>
      <c r="K98" s="73" t="s">
        <v>923</v>
      </c>
      <c r="L98" s="73" t="s">
        <v>183</v>
      </c>
      <c r="M98" s="73" t="s">
        <v>101</v>
      </c>
      <c r="N98" s="73" t="s">
        <v>101</v>
      </c>
      <c r="O98" s="73" t="s">
        <v>101</v>
      </c>
      <c r="P98" s="73" t="s">
        <v>101</v>
      </c>
      <c r="Q98" s="73" t="s">
        <v>101</v>
      </c>
      <c r="R98" s="73" t="s">
        <v>101</v>
      </c>
      <c r="S98" s="73" t="s">
        <v>1333</v>
      </c>
      <c r="T98" s="74" t="s">
        <v>438</v>
      </c>
      <c r="U98" s="73" t="s">
        <v>1357</v>
      </c>
      <c r="V98" s="73" t="s">
        <v>1358</v>
      </c>
      <c r="W98" s="73" t="s">
        <v>1359</v>
      </c>
      <c r="X98" s="73" t="s">
        <v>1360</v>
      </c>
      <c r="Y98" s="73" t="s">
        <v>1361</v>
      </c>
      <c r="Z98" s="73" t="s">
        <v>1356</v>
      </c>
      <c r="AA98" s="73" t="s">
        <v>1915</v>
      </c>
      <c r="AB98" s="73" t="s">
        <v>426</v>
      </c>
      <c r="AC98" s="73" t="s">
        <v>1364</v>
      </c>
      <c r="AD98" s="73"/>
      <c r="AE98" s="73" t="s">
        <v>425</v>
      </c>
      <c r="AF98" s="73" t="s">
        <v>424</v>
      </c>
      <c r="AG98" s="73"/>
      <c r="AH98" s="179">
        <f>AVERAGE(AV98,AZ98,BD98,BH98)</f>
        <v>1</v>
      </c>
      <c r="AI98" s="180">
        <v>46023</v>
      </c>
      <c r="AJ98" s="180">
        <v>46387</v>
      </c>
      <c r="AK98" s="73" t="s">
        <v>1367</v>
      </c>
      <c r="AL98" s="73" t="s">
        <v>344</v>
      </c>
      <c r="AM98" s="73" t="s">
        <v>1365</v>
      </c>
      <c r="AN98" s="73" t="s">
        <v>417</v>
      </c>
      <c r="AO98" s="73"/>
      <c r="AP98" s="73" t="s">
        <v>179</v>
      </c>
      <c r="AQ98" s="73" t="s">
        <v>192</v>
      </c>
      <c r="AR98" s="73" t="s">
        <v>101</v>
      </c>
      <c r="AS98" s="186"/>
      <c r="AT98" s="186"/>
      <c r="AU98" s="186">
        <v>1</v>
      </c>
      <c r="AV98" s="187">
        <f t="shared" si="20"/>
        <v>1</v>
      </c>
      <c r="AW98" s="186"/>
      <c r="AX98" s="186"/>
      <c r="AY98" s="186">
        <v>1</v>
      </c>
      <c r="AZ98" s="187">
        <f t="shared" si="21"/>
        <v>1</v>
      </c>
      <c r="BA98" s="186"/>
      <c r="BB98" s="186"/>
      <c r="BC98" s="186">
        <v>1</v>
      </c>
      <c r="BD98" s="187">
        <f t="shared" si="22"/>
        <v>1</v>
      </c>
      <c r="BE98" s="186"/>
      <c r="BF98" s="186"/>
      <c r="BG98" s="186">
        <v>1</v>
      </c>
      <c r="BH98" s="187">
        <f t="shared" si="23"/>
        <v>1</v>
      </c>
      <c r="BI98" s="76"/>
      <c r="BJ98" s="77"/>
      <c r="BK98" s="78"/>
      <c r="BL98" s="79"/>
      <c r="BM98" s="79"/>
      <c r="BN98" s="79"/>
      <c r="BO98" s="79"/>
    </row>
    <row r="99" spans="1:67" ht="76.5" customHeight="1" x14ac:dyDescent="0.25">
      <c r="A99" s="80">
        <f t="shared" si="25"/>
        <v>92</v>
      </c>
      <c r="B99" s="73"/>
      <c r="C99" s="73"/>
      <c r="D99" s="73"/>
      <c r="E99" s="73" t="s">
        <v>16</v>
      </c>
      <c r="F99" s="73" t="s">
        <v>101</v>
      </c>
      <c r="G99" s="73" t="s">
        <v>55</v>
      </c>
      <c r="H99" s="73" t="s">
        <v>101</v>
      </c>
      <c r="I99" s="73"/>
      <c r="J99" s="73" t="s">
        <v>194</v>
      </c>
      <c r="K99" s="73" t="s">
        <v>923</v>
      </c>
      <c r="L99" s="73" t="s">
        <v>183</v>
      </c>
      <c r="M99" s="73" t="s">
        <v>101</v>
      </c>
      <c r="N99" s="73" t="s">
        <v>974</v>
      </c>
      <c r="O99" s="73" t="s">
        <v>974</v>
      </c>
      <c r="P99" s="73" t="s">
        <v>101</v>
      </c>
      <c r="Q99" s="73" t="s">
        <v>101</v>
      </c>
      <c r="R99" s="73" t="s">
        <v>101</v>
      </c>
      <c r="S99" s="73" t="s">
        <v>1383</v>
      </c>
      <c r="T99" s="74" t="s">
        <v>438</v>
      </c>
      <c r="U99" s="73" t="s">
        <v>1864</v>
      </c>
      <c r="V99" s="73" t="s">
        <v>1865</v>
      </c>
      <c r="W99" s="73" t="s">
        <v>1922</v>
      </c>
      <c r="X99" s="73" t="s">
        <v>1923</v>
      </c>
      <c r="Y99" s="73" t="s">
        <v>1370</v>
      </c>
      <c r="Z99" s="73" t="s">
        <v>1371</v>
      </c>
      <c r="AA99" s="73" t="s">
        <v>1924</v>
      </c>
      <c r="AB99" s="73" t="s">
        <v>426</v>
      </c>
      <c r="AC99" s="73" t="s">
        <v>1866</v>
      </c>
      <c r="AD99" s="73"/>
      <c r="AE99" s="73" t="s">
        <v>425</v>
      </c>
      <c r="AF99" s="73" t="s">
        <v>1384</v>
      </c>
      <c r="AG99" s="73"/>
      <c r="AH99" s="179">
        <f>AV99+AZ99+BD99+BH99</f>
        <v>0.99999999999999989</v>
      </c>
      <c r="AI99" s="180">
        <v>46024</v>
      </c>
      <c r="AJ99" s="180">
        <v>46213</v>
      </c>
      <c r="AK99" s="73" t="s">
        <v>143</v>
      </c>
      <c r="AL99" s="73" t="s">
        <v>348</v>
      </c>
      <c r="AM99" s="73" t="s">
        <v>1424</v>
      </c>
      <c r="AN99" s="73" t="s">
        <v>417</v>
      </c>
      <c r="AO99" s="73"/>
      <c r="AP99" s="73" t="s">
        <v>179</v>
      </c>
      <c r="AQ99" s="73"/>
      <c r="AR99" s="73" t="s">
        <v>101</v>
      </c>
      <c r="AS99" s="186"/>
      <c r="AT99" s="186"/>
      <c r="AU99" s="186">
        <v>0.28999999999999998</v>
      </c>
      <c r="AV99" s="187">
        <f t="shared" si="20"/>
        <v>0.28999999999999998</v>
      </c>
      <c r="AW99" s="186">
        <v>0.56999999999999995</v>
      </c>
      <c r="AX99" s="186"/>
      <c r="AY99" s="186"/>
      <c r="AZ99" s="187">
        <f t="shared" si="21"/>
        <v>0.56999999999999995</v>
      </c>
      <c r="BA99" s="186">
        <v>0.14000000000000001</v>
      </c>
      <c r="BB99" s="186"/>
      <c r="BC99" s="186"/>
      <c r="BD99" s="187">
        <f t="shared" si="22"/>
        <v>0.14000000000000001</v>
      </c>
      <c r="BE99" s="186"/>
      <c r="BF99" s="186"/>
      <c r="BG99" s="186"/>
      <c r="BH99" s="187">
        <f>SUM(BE99:BG99)</f>
        <v>0</v>
      </c>
      <c r="BI99" s="76"/>
      <c r="BJ99" s="77"/>
      <c r="BK99" s="78"/>
      <c r="BL99" s="79"/>
      <c r="BM99" s="79"/>
      <c r="BN99" s="79"/>
      <c r="BO99" s="79"/>
    </row>
    <row r="100" spans="1:67" ht="76.5" customHeight="1" x14ac:dyDescent="0.25">
      <c r="A100" s="80">
        <f t="shared" si="25"/>
        <v>93</v>
      </c>
      <c r="B100" s="73"/>
      <c r="C100" s="73"/>
      <c r="D100" s="73"/>
      <c r="E100" s="73" t="s">
        <v>16</v>
      </c>
      <c r="F100" s="73" t="s">
        <v>101</v>
      </c>
      <c r="G100" s="73" t="s">
        <v>55</v>
      </c>
      <c r="H100" s="73" t="s">
        <v>101</v>
      </c>
      <c r="I100" s="73"/>
      <c r="J100" s="73" t="s">
        <v>194</v>
      </c>
      <c r="K100" s="73" t="s">
        <v>923</v>
      </c>
      <c r="L100" s="73" t="s">
        <v>183</v>
      </c>
      <c r="M100" s="73" t="s">
        <v>101</v>
      </c>
      <c r="N100" s="73" t="s">
        <v>974</v>
      </c>
      <c r="O100" s="73" t="s">
        <v>974</v>
      </c>
      <c r="P100" s="73" t="s">
        <v>101</v>
      </c>
      <c r="Q100" s="73" t="s">
        <v>101</v>
      </c>
      <c r="R100" s="73" t="s">
        <v>101</v>
      </c>
      <c r="S100" s="73" t="s">
        <v>1383</v>
      </c>
      <c r="T100" s="74" t="s">
        <v>438</v>
      </c>
      <c r="U100" s="73" t="s">
        <v>1368</v>
      </c>
      <c r="V100" s="73" t="s">
        <v>1372</v>
      </c>
      <c r="W100" s="73" t="s">
        <v>1373</v>
      </c>
      <c r="X100" s="73" t="s">
        <v>1374</v>
      </c>
      <c r="Y100" s="73" t="s">
        <v>1375</v>
      </c>
      <c r="Z100" s="73" t="s">
        <v>1371</v>
      </c>
      <c r="AA100" s="73" t="s">
        <v>1376</v>
      </c>
      <c r="AB100" s="73" t="s">
        <v>426</v>
      </c>
      <c r="AC100" s="73" t="s">
        <v>1381</v>
      </c>
      <c r="AD100" s="73"/>
      <c r="AE100" s="73" t="s">
        <v>425</v>
      </c>
      <c r="AF100" s="73" t="s">
        <v>1384</v>
      </c>
      <c r="AG100" s="73"/>
      <c r="AH100" s="179">
        <f t="shared" ref="AH100:AH101" si="26">AV100+AZ100+BD100+BH100</f>
        <v>1</v>
      </c>
      <c r="AI100" s="180">
        <v>46024</v>
      </c>
      <c r="AJ100" s="180">
        <v>46377</v>
      </c>
      <c r="AK100" s="73" t="s">
        <v>1385</v>
      </c>
      <c r="AL100" s="73" t="s">
        <v>348</v>
      </c>
      <c r="AM100" s="73" t="s">
        <v>1424</v>
      </c>
      <c r="AN100" s="73" t="s">
        <v>417</v>
      </c>
      <c r="AO100" s="73"/>
      <c r="AP100" s="73" t="s">
        <v>179</v>
      </c>
      <c r="AQ100" s="73"/>
      <c r="AR100" s="73" t="s">
        <v>101</v>
      </c>
      <c r="AS100" s="186"/>
      <c r="AT100" s="186"/>
      <c r="AU100" s="186"/>
      <c r="AV100" s="187">
        <f t="shared" ref="AV100:AV111" si="27">SUM(AS100:AU100)</f>
        <v>0</v>
      </c>
      <c r="AW100" s="186"/>
      <c r="AX100" s="186"/>
      <c r="AY100" s="186"/>
      <c r="AZ100" s="187">
        <f t="shared" ref="AZ100:AZ106" si="28">SUM(AW100:AY100)</f>
        <v>0</v>
      </c>
      <c r="BA100" s="186"/>
      <c r="BB100" s="186"/>
      <c r="BC100" s="186"/>
      <c r="BD100" s="187">
        <f t="shared" ref="BD100:BD106" si="29">SUM(BA100:BC100)</f>
        <v>0</v>
      </c>
      <c r="BE100" s="186"/>
      <c r="BF100" s="186"/>
      <c r="BG100" s="186">
        <v>1</v>
      </c>
      <c r="BH100" s="187">
        <f t="shared" ref="BH100:BH106" si="30">SUM(BE100:BG100)</f>
        <v>1</v>
      </c>
      <c r="BI100" s="76"/>
      <c r="BJ100" s="77"/>
      <c r="BK100" s="78"/>
      <c r="BL100" s="79"/>
      <c r="BM100" s="79"/>
      <c r="BN100" s="79"/>
      <c r="BO100" s="79"/>
    </row>
    <row r="101" spans="1:67" ht="76.5" customHeight="1" x14ac:dyDescent="0.25">
      <c r="A101" s="80">
        <f t="shared" si="25"/>
        <v>94</v>
      </c>
      <c r="B101" s="73"/>
      <c r="C101" s="73"/>
      <c r="D101" s="73"/>
      <c r="E101" s="73" t="s">
        <v>16</v>
      </c>
      <c r="F101" s="73" t="s">
        <v>101</v>
      </c>
      <c r="G101" s="73" t="s">
        <v>55</v>
      </c>
      <c r="H101" s="73" t="s">
        <v>101</v>
      </c>
      <c r="I101" s="73"/>
      <c r="J101" s="73" t="s">
        <v>194</v>
      </c>
      <c r="K101" s="73" t="s">
        <v>923</v>
      </c>
      <c r="L101" s="73" t="s">
        <v>183</v>
      </c>
      <c r="M101" s="73" t="s">
        <v>101</v>
      </c>
      <c r="N101" s="73" t="s">
        <v>974</v>
      </c>
      <c r="O101" s="73" t="s">
        <v>974</v>
      </c>
      <c r="P101" s="73" t="s">
        <v>101</v>
      </c>
      <c r="Q101" s="73" t="s">
        <v>101</v>
      </c>
      <c r="R101" s="73" t="s">
        <v>101</v>
      </c>
      <c r="S101" s="73" t="s">
        <v>1383</v>
      </c>
      <c r="T101" s="74" t="s">
        <v>438</v>
      </c>
      <c r="U101" s="73" t="s">
        <v>1369</v>
      </c>
      <c r="V101" s="73" t="s">
        <v>1377</v>
      </c>
      <c r="W101" s="73" t="s">
        <v>1378</v>
      </c>
      <c r="X101" s="73" t="s">
        <v>1074</v>
      </c>
      <c r="Y101" s="73" t="s">
        <v>1379</v>
      </c>
      <c r="Z101" s="73" t="s">
        <v>1371</v>
      </c>
      <c r="AA101" s="73" t="s">
        <v>1380</v>
      </c>
      <c r="AB101" s="73" t="s">
        <v>426</v>
      </c>
      <c r="AC101" s="73" t="s">
        <v>1382</v>
      </c>
      <c r="AD101" s="73" t="s">
        <v>1867</v>
      </c>
      <c r="AE101" s="73" t="s">
        <v>425</v>
      </c>
      <c r="AF101" s="73" t="s">
        <v>418</v>
      </c>
      <c r="AG101" s="73"/>
      <c r="AH101" s="179">
        <f t="shared" si="26"/>
        <v>1</v>
      </c>
      <c r="AI101" s="180">
        <v>46024</v>
      </c>
      <c r="AJ101" s="180">
        <v>46096</v>
      </c>
      <c r="AK101" s="73" t="s">
        <v>143</v>
      </c>
      <c r="AL101" s="73" t="s">
        <v>348</v>
      </c>
      <c r="AM101" s="73" t="s">
        <v>1424</v>
      </c>
      <c r="AN101" s="73" t="s">
        <v>417</v>
      </c>
      <c r="AO101" s="73"/>
      <c r="AP101" s="73" t="s">
        <v>179</v>
      </c>
      <c r="AQ101" s="73"/>
      <c r="AR101" s="73" t="s">
        <v>101</v>
      </c>
      <c r="AS101" s="186"/>
      <c r="AT101" s="186"/>
      <c r="AU101" s="186">
        <v>1</v>
      </c>
      <c r="AV101" s="187">
        <f t="shared" si="27"/>
        <v>1</v>
      </c>
      <c r="AW101" s="186"/>
      <c r="AX101" s="186"/>
      <c r="AY101" s="186"/>
      <c r="AZ101" s="187">
        <f t="shared" si="28"/>
        <v>0</v>
      </c>
      <c r="BA101" s="186"/>
      <c r="BB101" s="186"/>
      <c r="BC101" s="186"/>
      <c r="BD101" s="187">
        <f t="shared" si="29"/>
        <v>0</v>
      </c>
      <c r="BE101" s="186"/>
      <c r="BF101" s="186"/>
      <c r="BG101" s="186"/>
      <c r="BH101" s="187">
        <f t="shared" si="30"/>
        <v>0</v>
      </c>
      <c r="BI101" s="76"/>
      <c r="BJ101" s="77"/>
      <c r="BK101" s="78"/>
      <c r="BL101" s="79"/>
      <c r="BM101" s="79"/>
      <c r="BN101" s="79"/>
      <c r="BO101" s="79"/>
    </row>
    <row r="102" spans="1:67" ht="76.5" customHeight="1" x14ac:dyDescent="0.25">
      <c r="A102" s="80">
        <f t="shared" si="25"/>
        <v>95</v>
      </c>
      <c r="B102" s="73"/>
      <c r="C102" s="73"/>
      <c r="D102" s="73"/>
      <c r="E102" s="73" t="s">
        <v>19</v>
      </c>
      <c r="F102" s="73" t="s">
        <v>101</v>
      </c>
      <c r="G102" s="73" t="s">
        <v>55</v>
      </c>
      <c r="H102" s="73" t="s">
        <v>61</v>
      </c>
      <c r="I102" s="73"/>
      <c r="J102" s="193" t="s">
        <v>166</v>
      </c>
      <c r="K102" s="73" t="s">
        <v>919</v>
      </c>
      <c r="L102" s="73" t="s">
        <v>183</v>
      </c>
      <c r="M102" s="73" t="s">
        <v>101</v>
      </c>
      <c r="N102" s="73" t="s">
        <v>101</v>
      </c>
      <c r="O102" s="73" t="s">
        <v>101</v>
      </c>
      <c r="P102" s="73" t="s">
        <v>101</v>
      </c>
      <c r="Q102" s="73" t="s">
        <v>101</v>
      </c>
      <c r="R102" s="73" t="s">
        <v>1739</v>
      </c>
      <c r="S102" s="73" t="s">
        <v>1051</v>
      </c>
      <c r="T102" s="74" t="s">
        <v>438</v>
      </c>
      <c r="U102" s="73" t="s">
        <v>1386</v>
      </c>
      <c r="V102" s="73" t="s">
        <v>1925</v>
      </c>
      <c r="W102" s="73" t="s">
        <v>1398</v>
      </c>
      <c r="X102" s="73" t="s">
        <v>1399</v>
      </c>
      <c r="Y102" s="73" t="s">
        <v>1400</v>
      </c>
      <c r="Z102" s="73" t="s">
        <v>1926</v>
      </c>
      <c r="AA102" s="73" t="s">
        <v>1400</v>
      </c>
      <c r="AB102" s="73" t="s">
        <v>420</v>
      </c>
      <c r="AC102" s="73" t="s">
        <v>1927</v>
      </c>
      <c r="AD102" s="73"/>
      <c r="AE102" s="73" t="s">
        <v>425</v>
      </c>
      <c r="AF102" s="73" t="s">
        <v>418</v>
      </c>
      <c r="AG102" s="73"/>
      <c r="AH102" s="181">
        <f>+AV102+AZ102+BD102+BH102</f>
        <v>335</v>
      </c>
      <c r="AI102" s="180">
        <v>46023</v>
      </c>
      <c r="AJ102" s="180">
        <v>46387</v>
      </c>
      <c r="AK102" s="73" t="s">
        <v>217</v>
      </c>
      <c r="AL102" s="73" t="s">
        <v>336</v>
      </c>
      <c r="AM102" s="73" t="s">
        <v>1423</v>
      </c>
      <c r="AN102" s="73" t="s">
        <v>417</v>
      </c>
      <c r="AO102" s="73"/>
      <c r="AP102" s="73" t="s">
        <v>179</v>
      </c>
      <c r="AQ102" s="73"/>
      <c r="AR102" s="73" t="s">
        <v>1928</v>
      </c>
      <c r="AS102" s="184">
        <v>5</v>
      </c>
      <c r="AT102" s="184">
        <v>15</v>
      </c>
      <c r="AU102" s="184">
        <v>40</v>
      </c>
      <c r="AV102" s="185">
        <f t="shared" si="27"/>
        <v>60</v>
      </c>
      <c r="AW102" s="184">
        <v>40</v>
      </c>
      <c r="AX102" s="184">
        <v>40</v>
      </c>
      <c r="AY102" s="184">
        <v>30</v>
      </c>
      <c r="AZ102" s="185">
        <f t="shared" si="28"/>
        <v>110</v>
      </c>
      <c r="BA102" s="184">
        <v>30</v>
      </c>
      <c r="BB102" s="184">
        <v>30</v>
      </c>
      <c r="BC102" s="184">
        <v>30</v>
      </c>
      <c r="BD102" s="185">
        <f t="shared" si="29"/>
        <v>90</v>
      </c>
      <c r="BE102" s="184">
        <v>30</v>
      </c>
      <c r="BF102" s="184">
        <v>30</v>
      </c>
      <c r="BG102" s="184">
        <v>15</v>
      </c>
      <c r="BH102" s="185">
        <f t="shared" si="30"/>
        <v>75</v>
      </c>
      <c r="BI102" s="76"/>
      <c r="BJ102" s="77"/>
      <c r="BK102" s="78"/>
      <c r="BL102" s="79"/>
      <c r="BM102" s="79"/>
      <c r="BN102" s="79"/>
      <c r="BO102" s="79"/>
    </row>
    <row r="103" spans="1:67" ht="76.5" customHeight="1" x14ac:dyDescent="0.25">
      <c r="A103" s="80">
        <f t="shared" si="25"/>
        <v>96</v>
      </c>
      <c r="B103" s="73"/>
      <c r="C103" s="73"/>
      <c r="D103" s="73"/>
      <c r="E103" s="73" t="s">
        <v>19</v>
      </c>
      <c r="F103" s="73" t="s">
        <v>101</v>
      </c>
      <c r="G103" s="73" t="s">
        <v>55</v>
      </c>
      <c r="H103" s="73" t="s">
        <v>101</v>
      </c>
      <c r="I103" s="73"/>
      <c r="J103" s="193" t="s">
        <v>166</v>
      </c>
      <c r="K103" s="73" t="s">
        <v>919</v>
      </c>
      <c r="L103" s="73" t="s">
        <v>183</v>
      </c>
      <c r="M103" s="73" t="s">
        <v>101</v>
      </c>
      <c r="N103" s="73" t="s">
        <v>101</v>
      </c>
      <c r="O103" s="73" t="s">
        <v>101</v>
      </c>
      <c r="P103" s="73" t="s">
        <v>101</v>
      </c>
      <c r="Q103" s="73" t="s">
        <v>101</v>
      </c>
      <c r="R103" s="73" t="s">
        <v>101</v>
      </c>
      <c r="S103" s="73" t="s">
        <v>1051</v>
      </c>
      <c r="T103" s="74" t="s">
        <v>438</v>
      </c>
      <c r="U103" s="73" t="s">
        <v>1387</v>
      </c>
      <c r="V103" s="73" t="s">
        <v>1395</v>
      </c>
      <c r="W103" s="73" t="s">
        <v>1401</v>
      </c>
      <c r="X103" s="73" t="s">
        <v>1402</v>
      </c>
      <c r="Y103" s="73" t="s">
        <v>1400</v>
      </c>
      <c r="Z103" s="73" t="s">
        <v>1403</v>
      </c>
      <c r="AA103" s="73" t="s">
        <v>1400</v>
      </c>
      <c r="AB103" s="73" t="s">
        <v>420</v>
      </c>
      <c r="AC103" s="73" t="s">
        <v>1403</v>
      </c>
      <c r="AD103" s="73"/>
      <c r="AE103" s="73" t="s">
        <v>425</v>
      </c>
      <c r="AF103" s="73" t="s">
        <v>418</v>
      </c>
      <c r="AG103" s="73"/>
      <c r="AH103" s="181">
        <f t="shared" ref="AH103:AH111" si="31">+AV103+AZ103+BD103+BH103</f>
        <v>107</v>
      </c>
      <c r="AI103" s="180">
        <v>46023</v>
      </c>
      <c r="AJ103" s="180">
        <v>46387</v>
      </c>
      <c r="AK103" s="73" t="s">
        <v>217</v>
      </c>
      <c r="AL103" s="73" t="s">
        <v>336</v>
      </c>
      <c r="AM103" s="73" t="s">
        <v>1423</v>
      </c>
      <c r="AN103" s="73" t="s">
        <v>417</v>
      </c>
      <c r="AO103" s="73"/>
      <c r="AP103" s="73" t="s">
        <v>179</v>
      </c>
      <c r="AQ103" s="73" t="s">
        <v>844</v>
      </c>
      <c r="AR103" s="73" t="s">
        <v>1425</v>
      </c>
      <c r="AS103" s="184">
        <v>2</v>
      </c>
      <c r="AT103" s="184">
        <v>5</v>
      </c>
      <c r="AU103" s="184">
        <v>10</v>
      </c>
      <c r="AV103" s="185">
        <f t="shared" si="27"/>
        <v>17</v>
      </c>
      <c r="AW103" s="184">
        <v>10</v>
      </c>
      <c r="AX103" s="184">
        <v>10</v>
      </c>
      <c r="AY103" s="184">
        <v>10</v>
      </c>
      <c r="AZ103" s="185">
        <f t="shared" si="28"/>
        <v>30</v>
      </c>
      <c r="BA103" s="184">
        <v>10</v>
      </c>
      <c r="BB103" s="184">
        <v>15</v>
      </c>
      <c r="BC103" s="184">
        <v>10</v>
      </c>
      <c r="BD103" s="185">
        <f t="shared" si="29"/>
        <v>35</v>
      </c>
      <c r="BE103" s="184">
        <v>10</v>
      </c>
      <c r="BF103" s="184">
        <v>10</v>
      </c>
      <c r="BG103" s="184">
        <v>5</v>
      </c>
      <c r="BH103" s="185">
        <f t="shared" si="30"/>
        <v>25</v>
      </c>
      <c r="BI103" s="76"/>
      <c r="BJ103" s="77"/>
      <c r="BK103" s="78"/>
      <c r="BL103" s="79"/>
      <c r="BM103" s="79"/>
      <c r="BN103" s="79"/>
      <c r="BO103" s="79"/>
    </row>
    <row r="104" spans="1:67" ht="76.5" customHeight="1" x14ac:dyDescent="0.25">
      <c r="A104" s="80">
        <f t="shared" si="25"/>
        <v>97</v>
      </c>
      <c r="B104" s="73"/>
      <c r="C104" s="73"/>
      <c r="D104" s="73"/>
      <c r="E104" s="73" t="s">
        <v>19</v>
      </c>
      <c r="F104" s="73" t="s">
        <v>101</v>
      </c>
      <c r="G104" s="73" t="s">
        <v>55</v>
      </c>
      <c r="H104" s="73" t="s">
        <v>101</v>
      </c>
      <c r="I104" s="73"/>
      <c r="J104" s="193" t="s">
        <v>166</v>
      </c>
      <c r="K104" s="73" t="s">
        <v>919</v>
      </c>
      <c r="L104" s="73" t="s">
        <v>183</v>
      </c>
      <c r="M104" s="73" t="s">
        <v>101</v>
      </c>
      <c r="N104" s="73" t="s">
        <v>101</v>
      </c>
      <c r="O104" s="73" t="s">
        <v>101</v>
      </c>
      <c r="P104" s="73" t="s">
        <v>101</v>
      </c>
      <c r="Q104" s="73" t="s">
        <v>101</v>
      </c>
      <c r="R104" s="73" t="s">
        <v>101</v>
      </c>
      <c r="S104" s="73" t="s">
        <v>1051</v>
      </c>
      <c r="T104" s="74" t="s">
        <v>438</v>
      </c>
      <c r="U104" s="73" t="s">
        <v>1388</v>
      </c>
      <c r="V104" s="73" t="s">
        <v>1945</v>
      </c>
      <c r="W104" s="73" t="s">
        <v>1404</v>
      </c>
      <c r="X104" s="73" t="s">
        <v>1405</v>
      </c>
      <c r="Y104" s="73" t="s">
        <v>1400</v>
      </c>
      <c r="Z104" s="73" t="s">
        <v>1929</v>
      </c>
      <c r="AA104" s="73" t="s">
        <v>1400</v>
      </c>
      <c r="AB104" s="73" t="s">
        <v>420</v>
      </c>
      <c r="AC104" s="73" t="s">
        <v>1930</v>
      </c>
      <c r="AD104" s="73"/>
      <c r="AE104" s="73" t="s">
        <v>425</v>
      </c>
      <c r="AF104" s="73" t="s">
        <v>418</v>
      </c>
      <c r="AG104" s="73"/>
      <c r="AH104" s="181">
        <f t="shared" si="31"/>
        <v>1500</v>
      </c>
      <c r="AI104" s="180">
        <v>46023</v>
      </c>
      <c r="AJ104" s="180">
        <v>46387</v>
      </c>
      <c r="AK104" s="73" t="s">
        <v>217</v>
      </c>
      <c r="AL104" s="73" t="s">
        <v>336</v>
      </c>
      <c r="AM104" s="73" t="s">
        <v>1423</v>
      </c>
      <c r="AN104" s="73" t="s">
        <v>417</v>
      </c>
      <c r="AO104" s="73"/>
      <c r="AP104" s="73" t="s">
        <v>179</v>
      </c>
      <c r="AQ104" s="73" t="s">
        <v>844</v>
      </c>
      <c r="AR104" s="73" t="s">
        <v>1426</v>
      </c>
      <c r="AS104" s="184">
        <v>0</v>
      </c>
      <c r="AT104" s="184">
        <v>100</v>
      </c>
      <c r="AU104" s="184">
        <v>100</v>
      </c>
      <c r="AV104" s="185">
        <f t="shared" si="27"/>
        <v>200</v>
      </c>
      <c r="AW104" s="184">
        <v>150</v>
      </c>
      <c r="AX104" s="184">
        <v>200</v>
      </c>
      <c r="AY104" s="184">
        <v>150</v>
      </c>
      <c r="AZ104" s="185">
        <f t="shared" si="28"/>
        <v>500</v>
      </c>
      <c r="BA104" s="184">
        <v>200</v>
      </c>
      <c r="BB104" s="184">
        <v>150</v>
      </c>
      <c r="BC104" s="184">
        <v>200</v>
      </c>
      <c r="BD104" s="185">
        <f t="shared" si="29"/>
        <v>550</v>
      </c>
      <c r="BE104" s="184">
        <v>150</v>
      </c>
      <c r="BF104" s="184">
        <v>100</v>
      </c>
      <c r="BG104" s="184">
        <v>0</v>
      </c>
      <c r="BH104" s="185">
        <f t="shared" si="30"/>
        <v>250</v>
      </c>
      <c r="BI104" s="76"/>
      <c r="BJ104" s="77"/>
      <c r="BK104" s="78"/>
      <c r="BL104" s="79"/>
      <c r="BM104" s="79"/>
      <c r="BN104" s="79"/>
      <c r="BO104" s="79"/>
    </row>
    <row r="105" spans="1:67" ht="76.5" customHeight="1" x14ac:dyDescent="0.25">
      <c r="A105" s="80">
        <f t="shared" si="25"/>
        <v>98</v>
      </c>
      <c r="B105" s="73"/>
      <c r="C105" s="73"/>
      <c r="D105" s="73"/>
      <c r="E105" s="73" t="s">
        <v>19</v>
      </c>
      <c r="F105" s="73" t="s">
        <v>101</v>
      </c>
      <c r="G105" s="73" t="s">
        <v>55</v>
      </c>
      <c r="H105" s="73" t="s">
        <v>101</v>
      </c>
      <c r="I105" s="73"/>
      <c r="J105" s="193" t="s">
        <v>166</v>
      </c>
      <c r="K105" s="73" t="s">
        <v>919</v>
      </c>
      <c r="L105" s="73" t="s">
        <v>183</v>
      </c>
      <c r="M105" s="73" t="s">
        <v>101</v>
      </c>
      <c r="N105" s="73" t="s">
        <v>101</v>
      </c>
      <c r="O105" s="73" t="s">
        <v>101</v>
      </c>
      <c r="P105" s="73" t="s">
        <v>101</v>
      </c>
      <c r="Q105" s="73" t="s">
        <v>101</v>
      </c>
      <c r="R105" s="73" t="s">
        <v>101</v>
      </c>
      <c r="S105" s="73" t="s">
        <v>1051</v>
      </c>
      <c r="T105" s="74" t="s">
        <v>438</v>
      </c>
      <c r="U105" s="73" t="s">
        <v>1389</v>
      </c>
      <c r="V105" s="73" t="s">
        <v>1396</v>
      </c>
      <c r="W105" s="73" t="s">
        <v>1406</v>
      </c>
      <c r="X105" s="73" t="s">
        <v>1407</v>
      </c>
      <c r="Y105" s="73" t="s">
        <v>1400</v>
      </c>
      <c r="Z105" s="73" t="s">
        <v>1408</v>
      </c>
      <c r="AA105" s="73" t="s">
        <v>1400</v>
      </c>
      <c r="AB105" s="73" t="s">
        <v>420</v>
      </c>
      <c r="AC105" s="73" t="s">
        <v>1931</v>
      </c>
      <c r="AD105" s="73"/>
      <c r="AE105" s="73" t="s">
        <v>425</v>
      </c>
      <c r="AF105" s="73" t="s">
        <v>418</v>
      </c>
      <c r="AG105" s="73"/>
      <c r="AH105" s="181">
        <f t="shared" si="31"/>
        <v>100</v>
      </c>
      <c r="AI105" s="180">
        <v>46023</v>
      </c>
      <c r="AJ105" s="180">
        <v>46387</v>
      </c>
      <c r="AK105" s="73" t="s">
        <v>217</v>
      </c>
      <c r="AL105" s="73" t="s">
        <v>336</v>
      </c>
      <c r="AM105" s="73" t="s">
        <v>1423</v>
      </c>
      <c r="AN105" s="73" t="s">
        <v>417</v>
      </c>
      <c r="AO105" s="73"/>
      <c r="AP105" s="73" t="s">
        <v>179</v>
      </c>
      <c r="AQ105" s="73" t="s">
        <v>844</v>
      </c>
      <c r="AR105" s="73" t="s">
        <v>1425</v>
      </c>
      <c r="AS105" s="184">
        <v>2</v>
      </c>
      <c r="AT105" s="184">
        <v>5</v>
      </c>
      <c r="AU105" s="184">
        <v>10</v>
      </c>
      <c r="AV105" s="185">
        <f t="shared" si="27"/>
        <v>17</v>
      </c>
      <c r="AW105" s="184">
        <v>11</v>
      </c>
      <c r="AX105" s="184">
        <v>10</v>
      </c>
      <c r="AY105" s="184">
        <v>10</v>
      </c>
      <c r="AZ105" s="185">
        <f t="shared" si="28"/>
        <v>31</v>
      </c>
      <c r="BA105" s="184">
        <v>10</v>
      </c>
      <c r="BB105" s="184">
        <v>10</v>
      </c>
      <c r="BC105" s="184">
        <v>10</v>
      </c>
      <c r="BD105" s="185">
        <f t="shared" si="29"/>
        <v>30</v>
      </c>
      <c r="BE105" s="184">
        <v>10</v>
      </c>
      <c r="BF105" s="184">
        <v>10</v>
      </c>
      <c r="BG105" s="184">
        <v>2</v>
      </c>
      <c r="BH105" s="185">
        <f t="shared" si="30"/>
        <v>22</v>
      </c>
      <c r="BI105" s="76"/>
      <c r="BJ105" s="77"/>
      <c r="BK105" s="78"/>
      <c r="BL105" s="79"/>
      <c r="BM105" s="79"/>
      <c r="BN105" s="79"/>
      <c r="BO105" s="79"/>
    </row>
    <row r="106" spans="1:67" ht="76.5" customHeight="1" x14ac:dyDescent="0.25">
      <c r="A106" s="80">
        <f t="shared" si="25"/>
        <v>99</v>
      </c>
      <c r="B106" s="73"/>
      <c r="C106" s="73"/>
      <c r="D106" s="73"/>
      <c r="E106" s="73" t="s">
        <v>19</v>
      </c>
      <c r="F106" s="73" t="s">
        <v>101</v>
      </c>
      <c r="G106" s="73" t="s">
        <v>55</v>
      </c>
      <c r="H106" s="73" t="s">
        <v>101</v>
      </c>
      <c r="I106" s="73"/>
      <c r="J106" s="193" t="s">
        <v>166</v>
      </c>
      <c r="K106" s="73" t="s">
        <v>919</v>
      </c>
      <c r="L106" s="73" t="s">
        <v>183</v>
      </c>
      <c r="M106" s="73" t="s">
        <v>101</v>
      </c>
      <c r="N106" s="73" t="s">
        <v>101</v>
      </c>
      <c r="O106" s="73" t="s">
        <v>101</v>
      </c>
      <c r="P106" s="73" t="s">
        <v>101</v>
      </c>
      <c r="Q106" s="73" t="s">
        <v>101</v>
      </c>
      <c r="R106" s="73" t="s">
        <v>101</v>
      </c>
      <c r="S106" s="73" t="s">
        <v>1051</v>
      </c>
      <c r="T106" s="74" t="s">
        <v>438</v>
      </c>
      <c r="U106" s="73" t="s">
        <v>1390</v>
      </c>
      <c r="V106" s="73" t="s">
        <v>1932</v>
      </c>
      <c r="W106" s="73" t="s">
        <v>1409</v>
      </c>
      <c r="X106" s="73" t="s">
        <v>1410</v>
      </c>
      <c r="Y106" s="73" t="s">
        <v>1400</v>
      </c>
      <c r="Z106" s="73" t="s">
        <v>1411</v>
      </c>
      <c r="AA106" s="73" t="s">
        <v>1400</v>
      </c>
      <c r="AB106" s="73" t="s">
        <v>420</v>
      </c>
      <c r="AC106" s="73" t="s">
        <v>1411</v>
      </c>
      <c r="AD106" s="73"/>
      <c r="AE106" s="73" t="s">
        <v>425</v>
      </c>
      <c r="AF106" s="73" t="s">
        <v>418</v>
      </c>
      <c r="AG106" s="73"/>
      <c r="AH106" s="181">
        <f t="shared" si="31"/>
        <v>130</v>
      </c>
      <c r="AI106" s="180">
        <v>46023</v>
      </c>
      <c r="AJ106" s="180">
        <v>46387</v>
      </c>
      <c r="AK106" s="73" t="s">
        <v>217</v>
      </c>
      <c r="AL106" s="73" t="s">
        <v>336</v>
      </c>
      <c r="AM106" s="73" t="s">
        <v>1423</v>
      </c>
      <c r="AN106" s="73" t="s">
        <v>417</v>
      </c>
      <c r="AO106" s="73"/>
      <c r="AP106" s="73" t="s">
        <v>179</v>
      </c>
      <c r="AQ106" s="73" t="s">
        <v>844</v>
      </c>
      <c r="AR106" s="73" t="s">
        <v>1427</v>
      </c>
      <c r="AS106" s="184">
        <v>5</v>
      </c>
      <c r="AT106" s="184">
        <v>10</v>
      </c>
      <c r="AU106" s="184">
        <v>10</v>
      </c>
      <c r="AV106" s="185">
        <f t="shared" si="27"/>
        <v>25</v>
      </c>
      <c r="AW106" s="184">
        <v>13</v>
      </c>
      <c r="AX106" s="184">
        <v>13</v>
      </c>
      <c r="AY106" s="184">
        <v>13</v>
      </c>
      <c r="AZ106" s="185">
        <f t="shared" si="28"/>
        <v>39</v>
      </c>
      <c r="BA106" s="184">
        <v>13</v>
      </c>
      <c r="BB106" s="184">
        <v>13</v>
      </c>
      <c r="BC106" s="184">
        <v>12</v>
      </c>
      <c r="BD106" s="185">
        <f t="shared" si="29"/>
        <v>38</v>
      </c>
      <c r="BE106" s="184">
        <v>12</v>
      </c>
      <c r="BF106" s="184">
        <v>10</v>
      </c>
      <c r="BG106" s="184">
        <v>6</v>
      </c>
      <c r="BH106" s="185">
        <f t="shared" si="30"/>
        <v>28</v>
      </c>
      <c r="BI106" s="76"/>
      <c r="BJ106" s="77"/>
      <c r="BK106" s="78"/>
      <c r="BL106" s="79"/>
      <c r="BM106" s="79"/>
      <c r="BN106" s="79"/>
      <c r="BO106" s="79"/>
    </row>
    <row r="107" spans="1:67" ht="76.5" customHeight="1" x14ac:dyDescent="0.25">
      <c r="A107" s="80">
        <f t="shared" si="25"/>
        <v>100</v>
      </c>
      <c r="B107" s="73"/>
      <c r="C107" s="73"/>
      <c r="D107" s="73"/>
      <c r="E107" s="73" t="s">
        <v>19</v>
      </c>
      <c r="F107" s="73" t="s">
        <v>101</v>
      </c>
      <c r="G107" s="73" t="s">
        <v>55</v>
      </c>
      <c r="H107" s="73" t="s">
        <v>101</v>
      </c>
      <c r="I107" s="73"/>
      <c r="J107" s="193" t="s">
        <v>166</v>
      </c>
      <c r="K107" s="73" t="s">
        <v>919</v>
      </c>
      <c r="L107" s="73" t="s">
        <v>183</v>
      </c>
      <c r="M107" s="73" t="s">
        <v>101</v>
      </c>
      <c r="N107" s="73" t="s">
        <v>101</v>
      </c>
      <c r="O107" s="73" t="s">
        <v>101</v>
      </c>
      <c r="P107" s="73" t="s">
        <v>101</v>
      </c>
      <c r="Q107" s="73" t="s">
        <v>101</v>
      </c>
      <c r="R107" s="73" t="s">
        <v>101</v>
      </c>
      <c r="S107" s="73" t="s">
        <v>1051</v>
      </c>
      <c r="T107" s="74" t="s">
        <v>438</v>
      </c>
      <c r="U107" s="73" t="s">
        <v>1391</v>
      </c>
      <c r="V107" s="73" t="s">
        <v>1933</v>
      </c>
      <c r="W107" s="73" t="s">
        <v>1412</v>
      </c>
      <c r="X107" s="73" t="s">
        <v>1413</v>
      </c>
      <c r="Y107" s="73" t="s">
        <v>1412</v>
      </c>
      <c r="Z107" s="73" t="s">
        <v>1414</v>
      </c>
      <c r="AA107" s="73" t="s">
        <v>1415</v>
      </c>
      <c r="AB107" s="73" t="s">
        <v>426</v>
      </c>
      <c r="AC107" s="73" t="s">
        <v>1416</v>
      </c>
      <c r="AD107" s="73"/>
      <c r="AE107" s="73" t="s">
        <v>425</v>
      </c>
      <c r="AF107" s="73" t="s">
        <v>418</v>
      </c>
      <c r="AG107" s="73"/>
      <c r="AH107" s="179">
        <f t="shared" ref="AH107:AH108" si="32">AVERAGE(AV107,AZ107,BD107,BH107)</f>
        <v>1</v>
      </c>
      <c r="AI107" s="180">
        <v>46023</v>
      </c>
      <c r="AJ107" s="180">
        <v>46387</v>
      </c>
      <c r="AK107" s="73" t="s">
        <v>217</v>
      </c>
      <c r="AL107" s="73" t="s">
        <v>336</v>
      </c>
      <c r="AM107" s="73" t="s">
        <v>1423</v>
      </c>
      <c r="AN107" s="73" t="s">
        <v>417</v>
      </c>
      <c r="AO107" s="73"/>
      <c r="AP107" s="73" t="s">
        <v>179</v>
      </c>
      <c r="AQ107" s="73" t="s">
        <v>844</v>
      </c>
      <c r="AR107" s="73" t="s">
        <v>1427</v>
      </c>
      <c r="AS107" s="182">
        <v>1</v>
      </c>
      <c r="AT107" s="182">
        <v>1</v>
      </c>
      <c r="AU107" s="182">
        <v>1</v>
      </c>
      <c r="AV107" s="183">
        <f>+AVERAGE(AS107,AT107,AU107)</f>
        <v>1</v>
      </c>
      <c r="AW107" s="186">
        <v>1</v>
      </c>
      <c r="AX107" s="186">
        <v>1</v>
      </c>
      <c r="AY107" s="186">
        <v>1</v>
      </c>
      <c r="AZ107" s="183">
        <f>+AVERAGE(AW107,AX107,AY107)</f>
        <v>1</v>
      </c>
      <c r="BA107" s="186">
        <v>1</v>
      </c>
      <c r="BB107" s="186">
        <v>1</v>
      </c>
      <c r="BC107" s="186">
        <v>1</v>
      </c>
      <c r="BD107" s="183">
        <f>+AVERAGE(BA107,BB107,BC107)</f>
        <v>1</v>
      </c>
      <c r="BE107" s="186">
        <v>1</v>
      </c>
      <c r="BF107" s="186">
        <v>1</v>
      </c>
      <c r="BG107" s="186">
        <v>1</v>
      </c>
      <c r="BH107" s="183">
        <f>+AVERAGE(BE107,BF107,BG107)</f>
        <v>1</v>
      </c>
      <c r="BI107" s="76"/>
      <c r="BJ107" s="77"/>
      <c r="BK107" s="78"/>
      <c r="BL107" s="79"/>
      <c r="BM107" s="79"/>
      <c r="BN107" s="79"/>
      <c r="BO107" s="79"/>
    </row>
    <row r="108" spans="1:67" ht="76.5" customHeight="1" x14ac:dyDescent="0.25">
      <c r="A108" s="80">
        <f t="shared" si="25"/>
        <v>101</v>
      </c>
      <c r="B108" s="73"/>
      <c r="C108" s="73"/>
      <c r="D108" s="73"/>
      <c r="E108" s="73" t="s">
        <v>19</v>
      </c>
      <c r="F108" s="73" t="s">
        <v>101</v>
      </c>
      <c r="G108" s="73" t="s">
        <v>55</v>
      </c>
      <c r="H108" s="73" t="s">
        <v>101</v>
      </c>
      <c r="I108" s="73"/>
      <c r="J108" s="193" t="s">
        <v>166</v>
      </c>
      <c r="K108" s="73" t="s">
        <v>919</v>
      </c>
      <c r="L108" s="73" t="s">
        <v>183</v>
      </c>
      <c r="M108" s="73" t="s">
        <v>101</v>
      </c>
      <c r="N108" s="73" t="s">
        <v>101</v>
      </c>
      <c r="O108" s="73" t="s">
        <v>101</v>
      </c>
      <c r="P108" s="73" t="s">
        <v>101</v>
      </c>
      <c r="Q108" s="73" t="s">
        <v>101</v>
      </c>
      <c r="R108" s="73" t="s">
        <v>101</v>
      </c>
      <c r="S108" s="73" t="s">
        <v>1051</v>
      </c>
      <c r="T108" s="74" t="s">
        <v>438</v>
      </c>
      <c r="U108" s="73" t="s">
        <v>1392</v>
      </c>
      <c r="V108" s="73" t="s">
        <v>1934</v>
      </c>
      <c r="W108" s="73" t="s">
        <v>1417</v>
      </c>
      <c r="X108" s="73" t="s">
        <v>1417</v>
      </c>
      <c r="Y108" s="73" t="s">
        <v>1418</v>
      </c>
      <c r="Z108" s="73" t="s">
        <v>1419</v>
      </c>
      <c r="AA108" s="73" t="s">
        <v>1415</v>
      </c>
      <c r="AB108" s="73" t="s">
        <v>426</v>
      </c>
      <c r="AC108" s="73" t="s">
        <v>1419</v>
      </c>
      <c r="AD108" s="73"/>
      <c r="AE108" s="73" t="s">
        <v>425</v>
      </c>
      <c r="AF108" s="73" t="s">
        <v>418</v>
      </c>
      <c r="AG108" s="73"/>
      <c r="AH108" s="179">
        <f t="shared" si="32"/>
        <v>1</v>
      </c>
      <c r="AI108" s="180">
        <v>46023</v>
      </c>
      <c r="AJ108" s="180">
        <v>46387</v>
      </c>
      <c r="AK108" s="73" t="s">
        <v>217</v>
      </c>
      <c r="AL108" s="73" t="s">
        <v>336</v>
      </c>
      <c r="AM108" s="73" t="s">
        <v>1423</v>
      </c>
      <c r="AN108" s="73" t="s">
        <v>417</v>
      </c>
      <c r="AO108" s="73"/>
      <c r="AP108" s="73" t="s">
        <v>179</v>
      </c>
      <c r="AQ108" s="73" t="s">
        <v>844</v>
      </c>
      <c r="AR108" s="73" t="s">
        <v>1427</v>
      </c>
      <c r="AS108" s="182">
        <v>1</v>
      </c>
      <c r="AT108" s="182">
        <v>1</v>
      </c>
      <c r="AU108" s="182">
        <v>1</v>
      </c>
      <c r="AV108" s="183">
        <f>+AVERAGE(AS108,AT108,AU108)</f>
        <v>1</v>
      </c>
      <c r="AW108" s="186">
        <v>1</v>
      </c>
      <c r="AX108" s="186">
        <v>1</v>
      </c>
      <c r="AY108" s="186">
        <v>1</v>
      </c>
      <c r="AZ108" s="183">
        <f>+AVERAGE(AW108,AX108,AY108)</f>
        <v>1</v>
      </c>
      <c r="BA108" s="186">
        <v>1</v>
      </c>
      <c r="BB108" s="186">
        <v>1</v>
      </c>
      <c r="BC108" s="186">
        <v>1</v>
      </c>
      <c r="BD108" s="183">
        <f>+AVERAGE(BA108,BB108,BC108)</f>
        <v>1</v>
      </c>
      <c r="BE108" s="186">
        <v>1</v>
      </c>
      <c r="BF108" s="186">
        <v>1</v>
      </c>
      <c r="BG108" s="186">
        <v>1</v>
      </c>
      <c r="BH108" s="183">
        <f>+AVERAGE(BE108,BF108,BG108)</f>
        <v>1</v>
      </c>
      <c r="BI108" s="76"/>
      <c r="BJ108" s="77"/>
      <c r="BK108" s="78"/>
      <c r="BL108" s="79"/>
      <c r="BM108" s="79"/>
      <c r="BN108" s="79"/>
      <c r="BO108" s="79"/>
    </row>
    <row r="109" spans="1:67" ht="76.5" customHeight="1" x14ac:dyDescent="0.25">
      <c r="A109" s="80">
        <f t="shared" si="25"/>
        <v>102</v>
      </c>
      <c r="B109" s="73"/>
      <c r="C109" s="73"/>
      <c r="D109" s="73"/>
      <c r="E109" s="73" t="s">
        <v>19</v>
      </c>
      <c r="F109" s="73" t="s">
        <v>101</v>
      </c>
      <c r="G109" s="73" t="s">
        <v>55</v>
      </c>
      <c r="H109" s="73" t="s">
        <v>101</v>
      </c>
      <c r="I109" s="73"/>
      <c r="J109" s="193" t="s">
        <v>166</v>
      </c>
      <c r="K109" s="73" t="s">
        <v>919</v>
      </c>
      <c r="L109" s="73" t="s">
        <v>183</v>
      </c>
      <c r="M109" s="73" t="s">
        <v>101</v>
      </c>
      <c r="N109" s="73" t="s">
        <v>101</v>
      </c>
      <c r="O109" s="73" t="s">
        <v>101</v>
      </c>
      <c r="P109" s="73" t="s">
        <v>101</v>
      </c>
      <c r="Q109" s="73" t="s">
        <v>101</v>
      </c>
      <c r="R109" s="73" t="s">
        <v>101</v>
      </c>
      <c r="S109" s="73" t="s">
        <v>1051</v>
      </c>
      <c r="T109" s="74" t="s">
        <v>438</v>
      </c>
      <c r="U109" s="73" t="s">
        <v>1935</v>
      </c>
      <c r="V109" s="73" t="s">
        <v>1936</v>
      </c>
      <c r="W109" s="73" t="s">
        <v>1937</v>
      </c>
      <c r="X109" s="73" t="s">
        <v>1938</v>
      </c>
      <c r="Y109" s="73" t="s">
        <v>1400</v>
      </c>
      <c r="Z109" s="73" t="s">
        <v>1420</v>
      </c>
      <c r="AA109" s="73" t="s">
        <v>1400</v>
      </c>
      <c r="AB109" s="73" t="s">
        <v>420</v>
      </c>
      <c r="AC109" s="73" t="s">
        <v>1420</v>
      </c>
      <c r="AD109" s="73"/>
      <c r="AE109" s="73" t="s">
        <v>425</v>
      </c>
      <c r="AF109" s="73" t="s">
        <v>418</v>
      </c>
      <c r="AG109" s="73"/>
      <c r="AH109" s="181">
        <f t="shared" si="31"/>
        <v>40</v>
      </c>
      <c r="AI109" s="180">
        <v>46023</v>
      </c>
      <c r="AJ109" s="180">
        <v>46387</v>
      </c>
      <c r="AK109" s="73" t="s">
        <v>217</v>
      </c>
      <c r="AL109" s="73" t="s">
        <v>336</v>
      </c>
      <c r="AM109" s="73" t="s">
        <v>1423</v>
      </c>
      <c r="AN109" s="73" t="s">
        <v>417</v>
      </c>
      <c r="AO109" s="73"/>
      <c r="AP109" s="73" t="s">
        <v>179</v>
      </c>
      <c r="AQ109" s="73" t="s">
        <v>844</v>
      </c>
      <c r="AR109" s="73" t="s">
        <v>1427</v>
      </c>
      <c r="AS109" s="184"/>
      <c r="AT109" s="184">
        <v>2</v>
      </c>
      <c r="AU109" s="184">
        <v>2</v>
      </c>
      <c r="AV109" s="185">
        <f t="shared" si="27"/>
        <v>4</v>
      </c>
      <c r="AW109" s="184">
        <v>4</v>
      </c>
      <c r="AX109" s="184">
        <v>4</v>
      </c>
      <c r="AY109" s="184">
        <v>4</v>
      </c>
      <c r="AZ109" s="185">
        <f t="shared" ref="AZ109:AZ113" si="33">SUM(AW109:AY109)</f>
        <v>12</v>
      </c>
      <c r="BA109" s="184">
        <v>5</v>
      </c>
      <c r="BB109" s="184">
        <v>5</v>
      </c>
      <c r="BC109" s="184">
        <v>4</v>
      </c>
      <c r="BD109" s="185">
        <f t="shared" ref="BD109:BD112" si="34">SUM(BA109:BC109)</f>
        <v>14</v>
      </c>
      <c r="BE109" s="184">
        <v>5</v>
      </c>
      <c r="BF109" s="184">
        <v>4</v>
      </c>
      <c r="BG109" s="184">
        <v>1</v>
      </c>
      <c r="BH109" s="185">
        <f t="shared" ref="BH109:BH112" si="35">SUM(BE109:BG109)</f>
        <v>10</v>
      </c>
      <c r="BI109" s="76"/>
      <c r="BJ109" s="77"/>
      <c r="BK109" s="78"/>
      <c r="BL109" s="79"/>
      <c r="BM109" s="79"/>
      <c r="BN109" s="79"/>
      <c r="BO109" s="79"/>
    </row>
    <row r="110" spans="1:67" ht="76.5" customHeight="1" x14ac:dyDescent="0.25">
      <c r="A110" s="80">
        <f t="shared" si="25"/>
        <v>103</v>
      </c>
      <c r="B110" s="73"/>
      <c r="C110" s="73"/>
      <c r="D110" s="73"/>
      <c r="E110" s="73" t="s">
        <v>19</v>
      </c>
      <c r="F110" s="73" t="s">
        <v>101</v>
      </c>
      <c r="G110" s="73"/>
      <c r="H110" s="73" t="s">
        <v>61</v>
      </c>
      <c r="I110" s="73"/>
      <c r="J110" s="193" t="s">
        <v>166</v>
      </c>
      <c r="K110" s="73" t="s">
        <v>919</v>
      </c>
      <c r="L110" s="73" t="s">
        <v>183</v>
      </c>
      <c r="M110" s="73" t="s">
        <v>101</v>
      </c>
      <c r="N110" s="73" t="s">
        <v>101</v>
      </c>
      <c r="O110" s="73" t="s">
        <v>101</v>
      </c>
      <c r="P110" s="73" t="s">
        <v>101</v>
      </c>
      <c r="Q110" s="73" t="s">
        <v>101</v>
      </c>
      <c r="R110" s="73" t="s">
        <v>1739</v>
      </c>
      <c r="S110" s="73" t="s">
        <v>1435</v>
      </c>
      <c r="T110" s="74" t="s">
        <v>438</v>
      </c>
      <c r="U110" s="73" t="s">
        <v>1393</v>
      </c>
      <c r="V110" s="73" t="s">
        <v>1397</v>
      </c>
      <c r="W110" s="73" t="s">
        <v>1939</v>
      </c>
      <c r="X110" s="73" t="s">
        <v>1421</v>
      </c>
      <c r="Y110" s="73" t="s">
        <v>1400</v>
      </c>
      <c r="Z110" s="73" t="s">
        <v>1422</v>
      </c>
      <c r="AA110" s="73" t="s">
        <v>1400</v>
      </c>
      <c r="AB110" s="73" t="s">
        <v>420</v>
      </c>
      <c r="AC110" s="73" t="s">
        <v>1422</v>
      </c>
      <c r="AD110" s="73"/>
      <c r="AE110" s="73" t="s">
        <v>425</v>
      </c>
      <c r="AF110" s="73" t="s">
        <v>418</v>
      </c>
      <c r="AG110" s="73"/>
      <c r="AH110" s="181">
        <f t="shared" si="31"/>
        <v>2</v>
      </c>
      <c r="AI110" s="180">
        <v>46023</v>
      </c>
      <c r="AJ110" s="180">
        <v>46387</v>
      </c>
      <c r="AK110" s="73" t="s">
        <v>217</v>
      </c>
      <c r="AL110" s="73" t="s">
        <v>336</v>
      </c>
      <c r="AM110" s="73" t="s">
        <v>1423</v>
      </c>
      <c r="AN110" s="73" t="s">
        <v>417</v>
      </c>
      <c r="AO110" s="73"/>
      <c r="AP110" s="73" t="s">
        <v>179</v>
      </c>
      <c r="AQ110" s="73"/>
      <c r="AR110" s="73" t="s">
        <v>1427</v>
      </c>
      <c r="AS110" s="184"/>
      <c r="AT110" s="184"/>
      <c r="AU110" s="184"/>
      <c r="AV110" s="185">
        <f t="shared" si="27"/>
        <v>0</v>
      </c>
      <c r="AW110" s="184"/>
      <c r="AX110" s="184"/>
      <c r="AY110" s="184">
        <v>1</v>
      </c>
      <c r="AZ110" s="185">
        <f t="shared" si="33"/>
        <v>1</v>
      </c>
      <c r="BA110" s="184"/>
      <c r="BB110" s="184"/>
      <c r="BC110" s="184"/>
      <c r="BD110" s="185">
        <f t="shared" si="34"/>
        <v>0</v>
      </c>
      <c r="BE110" s="184"/>
      <c r="BF110" s="184"/>
      <c r="BG110" s="184">
        <v>1</v>
      </c>
      <c r="BH110" s="185">
        <f t="shared" si="35"/>
        <v>1</v>
      </c>
      <c r="BI110" s="76"/>
      <c r="BJ110" s="77"/>
      <c r="BK110" s="78"/>
      <c r="BL110" s="79"/>
      <c r="BM110" s="79"/>
      <c r="BN110" s="79"/>
      <c r="BO110" s="79"/>
    </row>
    <row r="111" spans="1:67" ht="76.5" customHeight="1" x14ac:dyDescent="0.25">
      <c r="A111" s="80">
        <f t="shared" si="25"/>
        <v>104</v>
      </c>
      <c r="B111" s="73"/>
      <c r="C111" s="73"/>
      <c r="D111" s="73"/>
      <c r="E111" s="73" t="s">
        <v>19</v>
      </c>
      <c r="F111" s="73" t="s">
        <v>101</v>
      </c>
      <c r="G111" s="73"/>
      <c r="H111" s="73" t="s">
        <v>61</v>
      </c>
      <c r="I111" s="73"/>
      <c r="J111" s="193" t="s">
        <v>166</v>
      </c>
      <c r="K111" s="73" t="s">
        <v>919</v>
      </c>
      <c r="L111" s="73" t="s">
        <v>183</v>
      </c>
      <c r="M111" s="73" t="s">
        <v>101</v>
      </c>
      <c r="N111" s="73" t="s">
        <v>101</v>
      </c>
      <c r="O111" s="73" t="s">
        <v>101</v>
      </c>
      <c r="P111" s="73" t="s">
        <v>101</v>
      </c>
      <c r="Q111" s="73" t="s">
        <v>101</v>
      </c>
      <c r="R111" s="73" t="s">
        <v>1739</v>
      </c>
      <c r="S111" s="73" t="s">
        <v>1435</v>
      </c>
      <c r="T111" s="74" t="s">
        <v>438</v>
      </c>
      <c r="U111" s="73" t="s">
        <v>1394</v>
      </c>
      <c r="V111" s="73" t="s">
        <v>1940</v>
      </c>
      <c r="W111" s="73" t="s">
        <v>1941</v>
      </c>
      <c r="X111" s="73" t="s">
        <v>1942</v>
      </c>
      <c r="Y111" s="73" t="s">
        <v>1400</v>
      </c>
      <c r="Z111" s="73" t="s">
        <v>1942</v>
      </c>
      <c r="AA111" s="73" t="s">
        <v>1400</v>
      </c>
      <c r="AB111" s="73" t="s">
        <v>420</v>
      </c>
      <c r="AC111" s="73" t="s">
        <v>1942</v>
      </c>
      <c r="AD111" s="73"/>
      <c r="AE111" s="73" t="s">
        <v>425</v>
      </c>
      <c r="AF111" s="73" t="s">
        <v>418</v>
      </c>
      <c r="AG111" s="73"/>
      <c r="AH111" s="181">
        <f t="shared" si="31"/>
        <v>2</v>
      </c>
      <c r="AI111" s="180">
        <v>46023</v>
      </c>
      <c r="AJ111" s="180">
        <v>46387</v>
      </c>
      <c r="AK111" s="73" t="s">
        <v>217</v>
      </c>
      <c r="AL111" s="73" t="s">
        <v>336</v>
      </c>
      <c r="AM111" s="73" t="s">
        <v>1423</v>
      </c>
      <c r="AN111" s="73" t="s">
        <v>417</v>
      </c>
      <c r="AO111" s="73"/>
      <c r="AP111" s="73" t="s">
        <v>179</v>
      </c>
      <c r="AQ111" s="73"/>
      <c r="AR111" s="73" t="s">
        <v>1427</v>
      </c>
      <c r="AS111" s="184"/>
      <c r="AT111" s="184"/>
      <c r="AU111" s="184">
        <v>1</v>
      </c>
      <c r="AV111" s="185">
        <f t="shared" si="27"/>
        <v>1</v>
      </c>
      <c r="AW111" s="184"/>
      <c r="AX111" s="184"/>
      <c r="AY111" s="184"/>
      <c r="AZ111" s="185">
        <f t="shared" si="33"/>
        <v>0</v>
      </c>
      <c r="BA111" s="184"/>
      <c r="BB111" s="184"/>
      <c r="BC111" s="184">
        <v>1</v>
      </c>
      <c r="BD111" s="185">
        <f t="shared" si="34"/>
        <v>1</v>
      </c>
      <c r="BE111" s="184"/>
      <c r="BF111" s="184"/>
      <c r="BG111" s="184"/>
      <c r="BH111" s="185">
        <f t="shared" si="35"/>
        <v>0</v>
      </c>
      <c r="BI111" s="76"/>
      <c r="BJ111" s="77"/>
      <c r="BK111" s="78"/>
      <c r="BL111" s="79"/>
      <c r="BM111" s="79"/>
      <c r="BN111" s="79"/>
      <c r="BO111" s="79"/>
    </row>
    <row r="112" spans="1:67" ht="62.25" customHeight="1" x14ac:dyDescent="0.25">
      <c r="A112" s="80">
        <f t="shared" si="25"/>
        <v>105</v>
      </c>
      <c r="B112" s="72"/>
      <c r="C112" s="73" t="s">
        <v>1433</v>
      </c>
      <c r="D112" s="73" t="s">
        <v>6</v>
      </c>
      <c r="E112" s="73" t="s">
        <v>25</v>
      </c>
      <c r="F112" s="73" t="s">
        <v>268</v>
      </c>
      <c r="G112" s="73" t="s">
        <v>55</v>
      </c>
      <c r="H112" s="73" t="s">
        <v>915</v>
      </c>
      <c r="I112" s="73" t="s">
        <v>48</v>
      </c>
      <c r="J112" s="193" t="s">
        <v>166</v>
      </c>
      <c r="K112" s="193" t="s">
        <v>917</v>
      </c>
      <c r="L112" s="193" t="s">
        <v>169</v>
      </c>
      <c r="M112" s="73" t="s">
        <v>1434</v>
      </c>
      <c r="N112" s="73" t="s">
        <v>101</v>
      </c>
      <c r="O112" s="73" t="s">
        <v>101</v>
      </c>
      <c r="P112" s="73" t="s">
        <v>101</v>
      </c>
      <c r="Q112" s="73" t="s">
        <v>101</v>
      </c>
      <c r="R112" s="73" t="s">
        <v>101</v>
      </c>
      <c r="S112" s="73" t="s">
        <v>1435</v>
      </c>
      <c r="T112" s="74" t="s">
        <v>438</v>
      </c>
      <c r="U112" s="73" t="s">
        <v>1436</v>
      </c>
      <c r="V112" s="73" t="s">
        <v>1437</v>
      </c>
      <c r="W112" s="73" t="s">
        <v>1438</v>
      </c>
      <c r="X112" s="73" t="s">
        <v>1439</v>
      </c>
      <c r="Y112" s="73" t="s">
        <v>1440</v>
      </c>
      <c r="Z112" s="73" t="s">
        <v>1441</v>
      </c>
      <c r="AA112" s="73" t="s">
        <v>1442</v>
      </c>
      <c r="AB112" s="73" t="s">
        <v>426</v>
      </c>
      <c r="AC112" s="73" t="s">
        <v>1443</v>
      </c>
      <c r="AD112" s="73" t="s">
        <v>1444</v>
      </c>
      <c r="AE112" s="73" t="s">
        <v>419</v>
      </c>
      <c r="AF112" s="73" t="s">
        <v>418</v>
      </c>
      <c r="AG112" s="73" t="s">
        <v>415</v>
      </c>
      <c r="AH112" s="194">
        <v>1</v>
      </c>
      <c r="AI112" s="195">
        <v>46037</v>
      </c>
      <c r="AJ112" s="195">
        <v>46371</v>
      </c>
      <c r="AK112" s="73" t="s">
        <v>187</v>
      </c>
      <c r="AL112" s="73" t="s">
        <v>189</v>
      </c>
      <c r="AM112" s="73" t="s">
        <v>1445</v>
      </c>
      <c r="AN112" s="73" t="s">
        <v>417</v>
      </c>
      <c r="AO112" s="196" t="s">
        <v>4</v>
      </c>
      <c r="AP112" s="73" t="s">
        <v>179</v>
      </c>
      <c r="AQ112" s="73" t="s">
        <v>222</v>
      </c>
      <c r="AR112" s="73"/>
      <c r="AS112" s="75">
        <v>0</v>
      </c>
      <c r="AT112" s="75">
        <v>0</v>
      </c>
      <c r="AU112" s="75">
        <v>0</v>
      </c>
      <c r="AV112" s="197">
        <f>SUM(AS112:AU112)</f>
        <v>0</v>
      </c>
      <c r="AW112" s="75">
        <v>0</v>
      </c>
      <c r="AX112" s="75">
        <v>0</v>
      </c>
      <c r="AY112" s="75">
        <v>0.4</v>
      </c>
      <c r="AZ112" s="197">
        <f t="shared" si="33"/>
        <v>0.4</v>
      </c>
      <c r="BA112" s="75">
        <v>0</v>
      </c>
      <c r="BB112" s="75">
        <v>0</v>
      </c>
      <c r="BC112" s="75">
        <v>0</v>
      </c>
      <c r="BD112" s="197">
        <f t="shared" si="34"/>
        <v>0</v>
      </c>
      <c r="BE112" s="75">
        <v>0</v>
      </c>
      <c r="BF112" s="75">
        <v>0</v>
      </c>
      <c r="BG112" s="75">
        <v>0.6</v>
      </c>
      <c r="BH112" s="197">
        <f t="shared" si="35"/>
        <v>0.6</v>
      </c>
      <c r="BI112" s="79"/>
      <c r="BJ112" s="79"/>
      <c r="BK112" s="79"/>
      <c r="BL112" s="79"/>
      <c r="BM112" s="79"/>
      <c r="BN112" s="79"/>
      <c r="BO112" s="79"/>
    </row>
    <row r="113" spans="1:67" ht="62.25" customHeight="1" x14ac:dyDescent="0.25">
      <c r="A113" s="80">
        <f t="shared" si="25"/>
        <v>106</v>
      </c>
      <c r="B113" s="81"/>
      <c r="C113" s="73" t="s">
        <v>1433</v>
      </c>
      <c r="D113" s="73" t="s">
        <v>6</v>
      </c>
      <c r="E113" s="73" t="s">
        <v>25</v>
      </c>
      <c r="F113" s="73" t="s">
        <v>309</v>
      </c>
      <c r="G113" s="73" t="s">
        <v>55</v>
      </c>
      <c r="H113" s="73" t="s">
        <v>101</v>
      </c>
      <c r="I113" s="73" t="s">
        <v>48</v>
      </c>
      <c r="J113" s="193" t="s">
        <v>166</v>
      </c>
      <c r="K113" s="193" t="s">
        <v>917</v>
      </c>
      <c r="L113" s="193" t="s">
        <v>169</v>
      </c>
      <c r="M113" s="73" t="s">
        <v>1446</v>
      </c>
      <c r="N113" s="73" t="s">
        <v>101</v>
      </c>
      <c r="O113" s="73" t="s">
        <v>101</v>
      </c>
      <c r="P113" s="73" t="s">
        <v>101</v>
      </c>
      <c r="Q113" s="73" t="s">
        <v>101</v>
      </c>
      <c r="R113" s="73" t="s">
        <v>101</v>
      </c>
      <c r="S113" s="73" t="s">
        <v>1435</v>
      </c>
      <c r="T113" s="74" t="s">
        <v>438</v>
      </c>
      <c r="U113" s="73" t="s">
        <v>1447</v>
      </c>
      <c r="V113" s="73" t="s">
        <v>1448</v>
      </c>
      <c r="W113" s="73" t="s">
        <v>1449</v>
      </c>
      <c r="X113" s="73" t="s">
        <v>1450</v>
      </c>
      <c r="Y113" s="73" t="s">
        <v>1451</v>
      </c>
      <c r="Z113" s="73" t="s">
        <v>1452</v>
      </c>
      <c r="AA113" s="73" t="s">
        <v>1442</v>
      </c>
      <c r="AB113" s="73" t="s">
        <v>426</v>
      </c>
      <c r="AC113" s="73" t="s">
        <v>1453</v>
      </c>
      <c r="AD113" s="73" t="s">
        <v>1947</v>
      </c>
      <c r="AE113" s="73" t="s">
        <v>419</v>
      </c>
      <c r="AF113" s="73" t="s">
        <v>418</v>
      </c>
      <c r="AG113" s="73" t="s">
        <v>415</v>
      </c>
      <c r="AH113" s="194">
        <v>1</v>
      </c>
      <c r="AI113" s="195">
        <v>46054</v>
      </c>
      <c r="AJ113" s="195">
        <v>46371</v>
      </c>
      <c r="AK113" s="73" t="s">
        <v>187</v>
      </c>
      <c r="AL113" s="73" t="s">
        <v>204</v>
      </c>
      <c r="AM113" s="73" t="s">
        <v>1454</v>
      </c>
      <c r="AN113" s="73" t="s">
        <v>423</v>
      </c>
      <c r="AO113" s="196" t="s">
        <v>4</v>
      </c>
      <c r="AP113" s="73" t="s">
        <v>179</v>
      </c>
      <c r="AQ113" s="73" t="s">
        <v>222</v>
      </c>
      <c r="AR113" s="73"/>
      <c r="AS113" s="80">
        <v>0</v>
      </c>
      <c r="AT113" s="80">
        <v>0</v>
      </c>
      <c r="AU113" s="75">
        <v>0</v>
      </c>
      <c r="AV113" s="183">
        <f t="shared" ref="AV113:AV114" si="36">+AS113+AT113+AU113</f>
        <v>0</v>
      </c>
      <c r="AW113" s="80">
        <v>0</v>
      </c>
      <c r="AX113" s="80">
        <v>0</v>
      </c>
      <c r="AY113" s="75">
        <v>0.55000000000000004</v>
      </c>
      <c r="AZ113" s="197">
        <f t="shared" si="33"/>
        <v>0.55000000000000004</v>
      </c>
      <c r="BA113" s="80">
        <v>0</v>
      </c>
      <c r="BB113" s="80">
        <v>0</v>
      </c>
      <c r="BC113" s="75">
        <v>0</v>
      </c>
      <c r="BD113" s="183">
        <f t="shared" ref="BD113:BD114" si="37">+BA113+BB113+BC113</f>
        <v>0</v>
      </c>
      <c r="BE113" s="80">
        <v>0</v>
      </c>
      <c r="BF113" s="75">
        <v>0.45</v>
      </c>
      <c r="BG113" s="75">
        <v>0</v>
      </c>
      <c r="BH113" s="183">
        <f t="shared" ref="BH113:BH115" si="38">+BE113+BF113+BG113</f>
        <v>0.45</v>
      </c>
      <c r="BI113" s="79"/>
      <c r="BJ113" s="79"/>
      <c r="BK113" s="79"/>
      <c r="BL113" s="79"/>
      <c r="BM113" s="79"/>
      <c r="BN113" s="79"/>
      <c r="BO113" s="79"/>
    </row>
    <row r="114" spans="1:67" ht="62.25" customHeight="1" x14ac:dyDescent="0.25">
      <c r="A114" s="80">
        <f t="shared" si="25"/>
        <v>107</v>
      </c>
      <c r="B114" s="73"/>
      <c r="C114" s="73" t="s">
        <v>1433</v>
      </c>
      <c r="D114" s="73" t="s">
        <v>6</v>
      </c>
      <c r="E114" s="73" t="s">
        <v>25</v>
      </c>
      <c r="F114" s="73" t="s">
        <v>259</v>
      </c>
      <c r="G114" s="73" t="s">
        <v>55</v>
      </c>
      <c r="H114" s="73" t="s">
        <v>101</v>
      </c>
      <c r="I114" s="73" t="s">
        <v>48</v>
      </c>
      <c r="J114" s="193" t="s">
        <v>166</v>
      </c>
      <c r="K114" s="193" t="s">
        <v>917</v>
      </c>
      <c r="L114" s="193" t="s">
        <v>169</v>
      </c>
      <c r="M114" s="73" t="s">
        <v>1455</v>
      </c>
      <c r="N114" s="73" t="s">
        <v>101</v>
      </c>
      <c r="O114" s="73" t="s">
        <v>101</v>
      </c>
      <c r="P114" s="73" t="s">
        <v>101</v>
      </c>
      <c r="Q114" s="73" t="s">
        <v>101</v>
      </c>
      <c r="R114" s="73" t="s">
        <v>101</v>
      </c>
      <c r="S114" s="73" t="s">
        <v>1435</v>
      </c>
      <c r="T114" s="74" t="s">
        <v>438</v>
      </c>
      <c r="U114" s="73" t="s">
        <v>1456</v>
      </c>
      <c r="V114" s="73" t="s">
        <v>1457</v>
      </c>
      <c r="W114" s="73" t="s">
        <v>1449</v>
      </c>
      <c r="X114" s="73" t="s">
        <v>1450</v>
      </c>
      <c r="Y114" s="73" t="s">
        <v>1451</v>
      </c>
      <c r="Z114" s="73" t="s">
        <v>1452</v>
      </c>
      <c r="AA114" s="73" t="s">
        <v>1442</v>
      </c>
      <c r="AB114" s="73" t="s">
        <v>426</v>
      </c>
      <c r="AC114" s="73" t="s">
        <v>1458</v>
      </c>
      <c r="AD114" s="73" t="s">
        <v>1459</v>
      </c>
      <c r="AE114" s="73" t="s">
        <v>419</v>
      </c>
      <c r="AF114" s="73" t="s">
        <v>418</v>
      </c>
      <c r="AG114" s="73" t="s">
        <v>415</v>
      </c>
      <c r="AH114" s="194">
        <v>1</v>
      </c>
      <c r="AI114" s="195">
        <v>46054</v>
      </c>
      <c r="AJ114" s="195">
        <v>46371</v>
      </c>
      <c r="AK114" s="73" t="s">
        <v>187</v>
      </c>
      <c r="AL114" s="73" t="s">
        <v>204</v>
      </c>
      <c r="AM114" s="73" t="s">
        <v>1454</v>
      </c>
      <c r="AN114" s="73" t="s">
        <v>423</v>
      </c>
      <c r="AO114" s="196" t="s">
        <v>4</v>
      </c>
      <c r="AP114" s="73" t="s">
        <v>179</v>
      </c>
      <c r="AQ114" s="73" t="s">
        <v>222</v>
      </c>
      <c r="AR114" s="73"/>
      <c r="AS114" s="80">
        <v>0</v>
      </c>
      <c r="AT114" s="80">
        <v>0</v>
      </c>
      <c r="AU114" s="75">
        <v>0</v>
      </c>
      <c r="AV114" s="183">
        <f t="shared" si="36"/>
        <v>0</v>
      </c>
      <c r="AW114" s="80">
        <v>0</v>
      </c>
      <c r="AX114" s="75">
        <v>0</v>
      </c>
      <c r="AY114" s="75">
        <v>0.6</v>
      </c>
      <c r="AZ114" s="183">
        <f t="shared" ref="AZ114:AZ115" si="39">+AW114+AX114+AY114</f>
        <v>0.6</v>
      </c>
      <c r="BA114" s="75">
        <v>0</v>
      </c>
      <c r="BB114" s="80">
        <v>0</v>
      </c>
      <c r="BC114" s="75">
        <v>0</v>
      </c>
      <c r="BD114" s="183">
        <f t="shared" si="37"/>
        <v>0</v>
      </c>
      <c r="BE114" s="80">
        <v>0</v>
      </c>
      <c r="BF114" s="75">
        <v>0.4</v>
      </c>
      <c r="BG114" s="75">
        <v>0</v>
      </c>
      <c r="BH114" s="183">
        <f t="shared" si="38"/>
        <v>0.4</v>
      </c>
      <c r="BI114" s="79"/>
      <c r="BJ114" s="79"/>
      <c r="BK114" s="79"/>
      <c r="BL114" s="79"/>
      <c r="BM114" s="79"/>
      <c r="BN114" s="79"/>
      <c r="BO114" s="79"/>
    </row>
    <row r="115" spans="1:67" ht="62.25" customHeight="1" x14ac:dyDescent="0.25">
      <c r="A115" s="80">
        <f t="shared" si="25"/>
        <v>108</v>
      </c>
      <c r="B115" s="73"/>
      <c r="C115" s="73" t="s">
        <v>1433</v>
      </c>
      <c r="D115" s="73" t="s">
        <v>6</v>
      </c>
      <c r="E115" s="73" t="s">
        <v>25</v>
      </c>
      <c r="F115" s="73" t="s">
        <v>239</v>
      </c>
      <c r="G115" s="73" t="s">
        <v>101</v>
      </c>
      <c r="H115" s="73" t="s">
        <v>915</v>
      </c>
      <c r="I115" s="73" t="s">
        <v>48</v>
      </c>
      <c r="J115" s="193" t="s">
        <v>166</v>
      </c>
      <c r="K115" s="193" t="s">
        <v>917</v>
      </c>
      <c r="L115" s="193" t="s">
        <v>169</v>
      </c>
      <c r="M115" s="73" t="s">
        <v>1460</v>
      </c>
      <c r="N115" s="73" t="s">
        <v>101</v>
      </c>
      <c r="O115" s="73" t="s">
        <v>101</v>
      </c>
      <c r="P115" s="73" t="s">
        <v>101</v>
      </c>
      <c r="Q115" s="73" t="s">
        <v>101</v>
      </c>
      <c r="R115" s="73" t="s">
        <v>101</v>
      </c>
      <c r="S115" s="73" t="s">
        <v>1435</v>
      </c>
      <c r="T115" s="74" t="s">
        <v>438</v>
      </c>
      <c r="U115" s="73" t="s">
        <v>1461</v>
      </c>
      <c r="V115" s="73" t="s">
        <v>1462</v>
      </c>
      <c r="W115" s="73" t="s">
        <v>1463</v>
      </c>
      <c r="X115" s="73" t="s">
        <v>1450</v>
      </c>
      <c r="Y115" s="73" t="s">
        <v>1464</v>
      </c>
      <c r="Z115" s="73" t="s">
        <v>1465</v>
      </c>
      <c r="AA115" s="73" t="s">
        <v>1466</v>
      </c>
      <c r="AB115" s="73" t="s">
        <v>426</v>
      </c>
      <c r="AC115" s="73" t="s">
        <v>1467</v>
      </c>
      <c r="AD115" s="73" t="s">
        <v>1468</v>
      </c>
      <c r="AE115" s="73" t="s">
        <v>419</v>
      </c>
      <c r="AF115" s="73" t="s">
        <v>418</v>
      </c>
      <c r="AG115" s="73" t="s">
        <v>415</v>
      </c>
      <c r="AH115" s="194">
        <v>1</v>
      </c>
      <c r="AI115" s="195">
        <v>46054</v>
      </c>
      <c r="AJ115" s="195">
        <v>46371</v>
      </c>
      <c r="AK115" s="73" t="s">
        <v>187</v>
      </c>
      <c r="AL115" s="73" t="s">
        <v>204</v>
      </c>
      <c r="AM115" s="73" t="s">
        <v>1454</v>
      </c>
      <c r="AN115" s="73" t="s">
        <v>423</v>
      </c>
      <c r="AO115" s="196" t="s">
        <v>4</v>
      </c>
      <c r="AP115" s="73" t="s">
        <v>179</v>
      </c>
      <c r="AQ115" s="73" t="s">
        <v>222</v>
      </c>
      <c r="AR115" s="73" t="s">
        <v>4</v>
      </c>
      <c r="AS115" s="75">
        <v>0</v>
      </c>
      <c r="AT115" s="75">
        <v>0</v>
      </c>
      <c r="AU115" s="75">
        <v>0</v>
      </c>
      <c r="AV115" s="197">
        <v>0</v>
      </c>
      <c r="AW115" s="75">
        <v>0</v>
      </c>
      <c r="AX115" s="75">
        <v>0</v>
      </c>
      <c r="AY115" s="75">
        <v>1</v>
      </c>
      <c r="AZ115" s="183">
        <f t="shared" si="39"/>
        <v>1</v>
      </c>
      <c r="BA115" s="75">
        <v>0</v>
      </c>
      <c r="BB115" s="75">
        <v>0</v>
      </c>
      <c r="BC115" s="75">
        <v>0</v>
      </c>
      <c r="BD115" s="197">
        <f t="shared" ref="BD115" si="40">SUM(BA115:BC115)</f>
        <v>0</v>
      </c>
      <c r="BE115" s="75">
        <v>0</v>
      </c>
      <c r="BF115" s="75">
        <v>0</v>
      </c>
      <c r="BG115" s="75">
        <v>1</v>
      </c>
      <c r="BH115" s="183">
        <f t="shared" si="38"/>
        <v>1</v>
      </c>
      <c r="BI115" s="79"/>
      <c r="BJ115" s="79"/>
      <c r="BK115" s="79"/>
      <c r="BL115" s="79"/>
      <c r="BM115" s="79"/>
      <c r="BN115" s="79"/>
      <c r="BO115" s="79"/>
    </row>
    <row r="116" spans="1:67" ht="62.25" customHeight="1" x14ac:dyDescent="0.25">
      <c r="A116" s="80">
        <f t="shared" si="25"/>
        <v>109</v>
      </c>
      <c r="B116" s="73"/>
      <c r="C116" s="73" t="s">
        <v>1433</v>
      </c>
      <c r="D116" s="73" t="s">
        <v>6</v>
      </c>
      <c r="E116" s="73" t="s">
        <v>25</v>
      </c>
      <c r="F116" s="73" t="s">
        <v>213</v>
      </c>
      <c r="G116" s="73" t="s">
        <v>101</v>
      </c>
      <c r="H116" s="73" t="s">
        <v>915</v>
      </c>
      <c r="I116" s="73" t="s">
        <v>48</v>
      </c>
      <c r="J116" s="193" t="s">
        <v>166</v>
      </c>
      <c r="K116" s="193" t="s">
        <v>917</v>
      </c>
      <c r="L116" s="193" t="s">
        <v>169</v>
      </c>
      <c r="M116" s="73" t="s">
        <v>1469</v>
      </c>
      <c r="N116" s="73" t="s">
        <v>101</v>
      </c>
      <c r="O116" s="73" t="s">
        <v>101</v>
      </c>
      <c r="P116" s="73" t="s">
        <v>101</v>
      </c>
      <c r="Q116" s="73" t="s">
        <v>101</v>
      </c>
      <c r="R116" s="73" t="s">
        <v>101</v>
      </c>
      <c r="S116" s="73" t="s">
        <v>1435</v>
      </c>
      <c r="T116" s="74" t="s">
        <v>438</v>
      </c>
      <c r="U116" s="73" t="s">
        <v>1470</v>
      </c>
      <c r="V116" s="73" t="s">
        <v>1471</v>
      </c>
      <c r="W116" s="73" t="s">
        <v>1463</v>
      </c>
      <c r="X116" s="73" t="s">
        <v>1450</v>
      </c>
      <c r="Y116" s="73" t="s">
        <v>1464</v>
      </c>
      <c r="Z116" s="73" t="s">
        <v>1472</v>
      </c>
      <c r="AA116" s="73" t="s">
        <v>1466</v>
      </c>
      <c r="AB116" s="73" t="s">
        <v>426</v>
      </c>
      <c r="AC116" s="73" t="s">
        <v>1473</v>
      </c>
      <c r="AD116" s="73" t="s">
        <v>1474</v>
      </c>
      <c r="AE116" s="73" t="s">
        <v>419</v>
      </c>
      <c r="AF116" s="73" t="s">
        <v>424</v>
      </c>
      <c r="AG116" s="73" t="s">
        <v>415</v>
      </c>
      <c r="AH116" s="194">
        <v>1</v>
      </c>
      <c r="AI116" s="195">
        <v>46054</v>
      </c>
      <c r="AJ116" s="195">
        <v>46371</v>
      </c>
      <c r="AK116" s="73" t="s">
        <v>187</v>
      </c>
      <c r="AL116" s="73" t="s">
        <v>204</v>
      </c>
      <c r="AM116" s="73" t="s">
        <v>1454</v>
      </c>
      <c r="AN116" s="73" t="s">
        <v>423</v>
      </c>
      <c r="AO116" s="196" t="s">
        <v>4</v>
      </c>
      <c r="AP116" s="73" t="s">
        <v>179</v>
      </c>
      <c r="AQ116" s="73" t="s">
        <v>222</v>
      </c>
      <c r="AR116" s="73"/>
      <c r="AS116" s="75"/>
      <c r="AT116" s="75"/>
      <c r="AU116" s="75">
        <v>0</v>
      </c>
      <c r="AV116" s="197">
        <f>+AVERAGE(AS116:AU116)</f>
        <v>0</v>
      </c>
      <c r="AW116" s="75"/>
      <c r="AX116" s="75"/>
      <c r="AY116" s="75">
        <v>1</v>
      </c>
      <c r="AZ116" s="197">
        <f>+AVERAGE(AW116:AY116)</f>
        <v>1</v>
      </c>
      <c r="BA116" s="75"/>
      <c r="BB116" s="75"/>
      <c r="BC116" s="75">
        <v>0</v>
      </c>
      <c r="BD116" s="197">
        <f>+AVERAGE(BA116:BC116)</f>
        <v>0</v>
      </c>
      <c r="BE116" s="75"/>
      <c r="BF116" s="75"/>
      <c r="BG116" s="75">
        <v>1</v>
      </c>
      <c r="BH116" s="197">
        <f t="shared" ref="BH116" si="41">SUM(BE116:BG116)</f>
        <v>1</v>
      </c>
      <c r="BI116" s="79"/>
      <c r="BJ116" s="79"/>
      <c r="BK116" s="79"/>
      <c r="BL116" s="79"/>
      <c r="BM116" s="79"/>
      <c r="BN116" s="79"/>
      <c r="BO116" s="79"/>
    </row>
    <row r="117" spans="1:67" ht="62.25" customHeight="1" x14ac:dyDescent="0.25">
      <c r="A117" s="80">
        <f t="shared" si="25"/>
        <v>110</v>
      </c>
      <c r="B117" s="73"/>
      <c r="C117" s="73" t="s">
        <v>1433</v>
      </c>
      <c r="D117" s="73" t="s">
        <v>6</v>
      </c>
      <c r="E117" s="73" t="s">
        <v>25</v>
      </c>
      <c r="F117" s="73" t="s">
        <v>101</v>
      </c>
      <c r="G117" s="73" t="s">
        <v>55</v>
      </c>
      <c r="H117" s="73" t="s">
        <v>52</v>
      </c>
      <c r="I117" s="73" t="s">
        <v>48</v>
      </c>
      <c r="J117" s="193" t="s">
        <v>166</v>
      </c>
      <c r="K117" s="193" t="s">
        <v>917</v>
      </c>
      <c r="L117" s="193" t="s">
        <v>169</v>
      </c>
      <c r="M117" s="73" t="s">
        <v>1475</v>
      </c>
      <c r="N117" s="73" t="s">
        <v>101</v>
      </c>
      <c r="O117" s="73" t="s">
        <v>101</v>
      </c>
      <c r="P117" s="73" t="s">
        <v>101</v>
      </c>
      <c r="Q117" s="73" t="s">
        <v>101</v>
      </c>
      <c r="R117" s="73" t="s">
        <v>101</v>
      </c>
      <c r="S117" s="73" t="s">
        <v>1435</v>
      </c>
      <c r="T117" s="74" t="s">
        <v>438</v>
      </c>
      <c r="U117" s="73" t="s">
        <v>1476</v>
      </c>
      <c r="V117" s="73" t="s">
        <v>1477</v>
      </c>
      <c r="W117" s="73" t="s">
        <v>1478</v>
      </c>
      <c r="X117" s="73" t="s">
        <v>1479</v>
      </c>
      <c r="Y117" s="73" t="s">
        <v>1480</v>
      </c>
      <c r="Z117" s="73" t="s">
        <v>1481</v>
      </c>
      <c r="AA117" s="73" t="s">
        <v>1482</v>
      </c>
      <c r="AB117" s="73" t="s">
        <v>426</v>
      </c>
      <c r="AC117" s="73" t="s">
        <v>1483</v>
      </c>
      <c r="AD117" s="73" t="s">
        <v>1484</v>
      </c>
      <c r="AE117" s="73" t="s">
        <v>419</v>
      </c>
      <c r="AF117" s="73" t="s">
        <v>418</v>
      </c>
      <c r="AG117" s="73" t="s">
        <v>415</v>
      </c>
      <c r="AH117" s="179">
        <v>1</v>
      </c>
      <c r="AI117" s="195">
        <v>46054</v>
      </c>
      <c r="AJ117" s="195">
        <v>46387</v>
      </c>
      <c r="AK117" s="73" t="s">
        <v>174</v>
      </c>
      <c r="AL117" s="73" t="s">
        <v>204</v>
      </c>
      <c r="AM117" s="73" t="s">
        <v>1454</v>
      </c>
      <c r="AN117" s="73" t="s">
        <v>423</v>
      </c>
      <c r="AO117" s="196" t="s">
        <v>4</v>
      </c>
      <c r="AP117" s="73" t="s">
        <v>179</v>
      </c>
      <c r="AQ117" s="73" t="s">
        <v>192</v>
      </c>
      <c r="AR117" s="73" t="s">
        <v>1485</v>
      </c>
      <c r="AS117" s="80">
        <v>0</v>
      </c>
      <c r="AT117" s="80">
        <v>0</v>
      </c>
      <c r="AU117" s="75">
        <v>1</v>
      </c>
      <c r="AV117" s="183">
        <f t="shared" ref="AV117:AV121" si="42">+AS117+AT117+AU117</f>
        <v>1</v>
      </c>
      <c r="AW117" s="80">
        <v>0</v>
      </c>
      <c r="AX117" s="80">
        <v>0</v>
      </c>
      <c r="AY117" s="75">
        <v>1</v>
      </c>
      <c r="AZ117" s="183">
        <f t="shared" ref="AZ117:AZ160" si="43">SUM(AW117:AY117)</f>
        <v>1</v>
      </c>
      <c r="BA117" s="80">
        <v>0</v>
      </c>
      <c r="BB117" s="80">
        <v>0</v>
      </c>
      <c r="BC117" s="75">
        <v>1</v>
      </c>
      <c r="BD117" s="183">
        <f t="shared" ref="BD117:BD161" si="44">SUM(BA117:BC117)</f>
        <v>1</v>
      </c>
      <c r="BE117" s="80">
        <v>0</v>
      </c>
      <c r="BF117" s="80">
        <v>0</v>
      </c>
      <c r="BG117" s="75">
        <v>1</v>
      </c>
      <c r="BH117" s="183">
        <f t="shared" ref="BH117:BH160" si="45">SUM(BE117:BG117)</f>
        <v>1</v>
      </c>
      <c r="BI117" s="79"/>
      <c r="BJ117" s="79"/>
      <c r="BK117" s="79"/>
      <c r="BL117" s="79"/>
      <c r="BM117" s="79"/>
      <c r="BN117" s="79"/>
      <c r="BO117" s="79"/>
    </row>
    <row r="118" spans="1:67" ht="62.25" customHeight="1" x14ac:dyDescent="0.25">
      <c r="A118" s="80">
        <f t="shared" si="25"/>
        <v>111</v>
      </c>
      <c r="B118" s="73"/>
      <c r="C118" s="73" t="s">
        <v>1433</v>
      </c>
      <c r="D118" s="73" t="s">
        <v>6</v>
      </c>
      <c r="E118" s="73" t="s">
        <v>25</v>
      </c>
      <c r="F118" s="73" t="s">
        <v>303</v>
      </c>
      <c r="G118" s="73" t="s">
        <v>101</v>
      </c>
      <c r="H118" s="73" t="s">
        <v>61</v>
      </c>
      <c r="I118" s="73" t="s">
        <v>48</v>
      </c>
      <c r="J118" s="193" t="s">
        <v>166</v>
      </c>
      <c r="K118" s="193" t="s">
        <v>917</v>
      </c>
      <c r="L118" s="193" t="s">
        <v>169</v>
      </c>
      <c r="M118" s="73" t="s">
        <v>1486</v>
      </c>
      <c r="N118" s="73" t="s">
        <v>101</v>
      </c>
      <c r="O118" s="73" t="s">
        <v>101</v>
      </c>
      <c r="P118" s="73" t="s">
        <v>101</v>
      </c>
      <c r="Q118" s="73" t="s">
        <v>101</v>
      </c>
      <c r="R118" s="73" t="s">
        <v>1487</v>
      </c>
      <c r="S118" s="73" t="s">
        <v>1435</v>
      </c>
      <c r="T118" s="74" t="s">
        <v>438</v>
      </c>
      <c r="U118" s="73" t="s">
        <v>1488</v>
      </c>
      <c r="V118" s="73" t="s">
        <v>1489</v>
      </c>
      <c r="W118" s="73" t="s">
        <v>1463</v>
      </c>
      <c r="X118" s="73" t="s">
        <v>1450</v>
      </c>
      <c r="Y118" s="73" t="s">
        <v>1490</v>
      </c>
      <c r="Z118" s="73" t="s">
        <v>1491</v>
      </c>
      <c r="AA118" s="73" t="s">
        <v>1442</v>
      </c>
      <c r="AB118" s="73" t="s">
        <v>426</v>
      </c>
      <c r="AC118" s="73" t="s">
        <v>1492</v>
      </c>
      <c r="AD118" s="73" t="s">
        <v>1493</v>
      </c>
      <c r="AE118" s="73" t="s">
        <v>419</v>
      </c>
      <c r="AF118" s="73" t="s">
        <v>424</v>
      </c>
      <c r="AG118" s="73" t="s">
        <v>415</v>
      </c>
      <c r="AH118" s="179">
        <v>1</v>
      </c>
      <c r="AI118" s="195">
        <v>46054</v>
      </c>
      <c r="AJ118" s="195">
        <v>46371</v>
      </c>
      <c r="AK118" s="73" t="s">
        <v>187</v>
      </c>
      <c r="AL118" s="73" t="s">
        <v>204</v>
      </c>
      <c r="AM118" s="73" t="s">
        <v>1454</v>
      </c>
      <c r="AN118" s="73" t="s">
        <v>423</v>
      </c>
      <c r="AO118" s="196" t="s">
        <v>4</v>
      </c>
      <c r="AP118" s="73" t="s">
        <v>179</v>
      </c>
      <c r="AQ118" s="73" t="s">
        <v>235</v>
      </c>
      <c r="AR118" s="73"/>
      <c r="AS118" s="80">
        <v>0</v>
      </c>
      <c r="AT118" s="80">
        <v>0</v>
      </c>
      <c r="AU118" s="80">
        <v>0</v>
      </c>
      <c r="AV118" s="198">
        <f t="shared" si="42"/>
        <v>0</v>
      </c>
      <c r="AW118" s="75">
        <v>0</v>
      </c>
      <c r="AX118" s="75">
        <v>0.4</v>
      </c>
      <c r="AY118" s="80">
        <v>0</v>
      </c>
      <c r="AZ118" s="183">
        <f t="shared" si="43"/>
        <v>0.4</v>
      </c>
      <c r="BA118" s="75"/>
      <c r="BB118" s="75">
        <v>0.4</v>
      </c>
      <c r="BC118" s="80">
        <v>0</v>
      </c>
      <c r="BD118" s="183">
        <f t="shared" si="44"/>
        <v>0.4</v>
      </c>
      <c r="BE118" s="80">
        <v>0</v>
      </c>
      <c r="BF118" s="75">
        <v>0.2</v>
      </c>
      <c r="BG118" s="80">
        <v>0</v>
      </c>
      <c r="BH118" s="183">
        <f t="shared" si="45"/>
        <v>0.2</v>
      </c>
      <c r="BI118" s="79"/>
      <c r="BJ118" s="79"/>
      <c r="BK118" s="79"/>
      <c r="BL118" s="79"/>
      <c r="BM118" s="79"/>
      <c r="BN118" s="79"/>
      <c r="BO118" s="79"/>
    </row>
    <row r="119" spans="1:67" ht="62.25" customHeight="1" x14ac:dyDescent="0.25">
      <c r="A119" s="80">
        <f t="shared" si="25"/>
        <v>112</v>
      </c>
      <c r="B119" s="73"/>
      <c r="C119" s="73" t="s">
        <v>1433</v>
      </c>
      <c r="D119" s="73" t="s">
        <v>6</v>
      </c>
      <c r="E119" s="73" t="s">
        <v>25</v>
      </c>
      <c r="F119" s="73" t="s">
        <v>303</v>
      </c>
      <c r="G119" s="73" t="s">
        <v>101</v>
      </c>
      <c r="H119" s="73" t="s">
        <v>61</v>
      </c>
      <c r="I119" s="73" t="s">
        <v>48</v>
      </c>
      <c r="J119" s="193" t="s">
        <v>166</v>
      </c>
      <c r="K119" s="193" t="s">
        <v>917</v>
      </c>
      <c r="L119" s="193" t="s">
        <v>169</v>
      </c>
      <c r="M119" s="73" t="s">
        <v>1455</v>
      </c>
      <c r="N119" s="73" t="s">
        <v>101</v>
      </c>
      <c r="O119" s="73" t="s">
        <v>101</v>
      </c>
      <c r="P119" s="73" t="s">
        <v>101</v>
      </c>
      <c r="Q119" s="73" t="s">
        <v>101</v>
      </c>
      <c r="R119" s="73" t="s">
        <v>1487</v>
      </c>
      <c r="S119" s="73" t="s">
        <v>1435</v>
      </c>
      <c r="T119" s="74" t="s">
        <v>438</v>
      </c>
      <c r="U119" s="73" t="s">
        <v>1494</v>
      </c>
      <c r="V119" s="73" t="s">
        <v>1495</v>
      </c>
      <c r="W119" s="73" t="s">
        <v>1496</v>
      </c>
      <c r="X119" s="73" t="s">
        <v>1497</v>
      </c>
      <c r="Y119" s="73" t="s">
        <v>101</v>
      </c>
      <c r="Z119" s="73" t="s">
        <v>1498</v>
      </c>
      <c r="AA119" s="73" t="s">
        <v>101</v>
      </c>
      <c r="AB119" s="73" t="s">
        <v>420</v>
      </c>
      <c r="AC119" s="73" t="s">
        <v>1499</v>
      </c>
      <c r="AD119" s="73" t="s">
        <v>1500</v>
      </c>
      <c r="AE119" s="73" t="s">
        <v>419</v>
      </c>
      <c r="AF119" s="73" t="s">
        <v>418</v>
      </c>
      <c r="AG119" s="73" t="s">
        <v>415</v>
      </c>
      <c r="AH119" s="199">
        <v>12</v>
      </c>
      <c r="AI119" s="195">
        <v>46023</v>
      </c>
      <c r="AJ119" s="195">
        <v>46387</v>
      </c>
      <c r="AK119" s="73" t="s">
        <v>174</v>
      </c>
      <c r="AL119" s="73" t="s">
        <v>204</v>
      </c>
      <c r="AM119" s="73" t="s">
        <v>1454</v>
      </c>
      <c r="AN119" s="73" t="s">
        <v>417</v>
      </c>
      <c r="AO119" s="196" t="s">
        <v>4</v>
      </c>
      <c r="AP119" s="73" t="s">
        <v>179</v>
      </c>
      <c r="AQ119" s="73" t="s">
        <v>178</v>
      </c>
      <c r="AR119" s="73" t="s">
        <v>1501</v>
      </c>
      <c r="AS119" s="80">
        <v>1</v>
      </c>
      <c r="AT119" s="80">
        <v>1</v>
      </c>
      <c r="AU119" s="80">
        <v>1</v>
      </c>
      <c r="AV119" s="198">
        <f t="shared" si="42"/>
        <v>3</v>
      </c>
      <c r="AW119" s="80">
        <v>1</v>
      </c>
      <c r="AX119" s="80">
        <v>1</v>
      </c>
      <c r="AY119" s="80">
        <v>1</v>
      </c>
      <c r="AZ119" s="198">
        <f t="shared" si="43"/>
        <v>3</v>
      </c>
      <c r="BA119" s="80">
        <v>1</v>
      </c>
      <c r="BB119" s="80">
        <v>1</v>
      </c>
      <c r="BC119" s="80">
        <v>1</v>
      </c>
      <c r="BD119" s="198">
        <f t="shared" si="44"/>
        <v>3</v>
      </c>
      <c r="BE119" s="80">
        <v>1</v>
      </c>
      <c r="BF119" s="80">
        <v>1</v>
      </c>
      <c r="BG119" s="80">
        <v>1</v>
      </c>
      <c r="BH119" s="198">
        <f t="shared" si="45"/>
        <v>3</v>
      </c>
      <c r="BI119" s="79"/>
      <c r="BJ119" s="79"/>
      <c r="BK119" s="79"/>
      <c r="BL119" s="79"/>
      <c r="BM119" s="79"/>
      <c r="BN119" s="79"/>
      <c r="BO119" s="79"/>
    </row>
    <row r="120" spans="1:67" ht="62.25" customHeight="1" x14ac:dyDescent="0.25">
      <c r="A120" s="80">
        <f t="shared" si="25"/>
        <v>113</v>
      </c>
      <c r="B120" s="73"/>
      <c r="C120" s="73" t="s">
        <v>1433</v>
      </c>
      <c r="D120" s="73" t="s">
        <v>6</v>
      </c>
      <c r="E120" s="73" t="s">
        <v>25</v>
      </c>
      <c r="F120" s="73" t="s">
        <v>303</v>
      </c>
      <c r="G120" s="73" t="s">
        <v>101</v>
      </c>
      <c r="H120" s="73" t="s">
        <v>61</v>
      </c>
      <c r="I120" s="73" t="s">
        <v>48</v>
      </c>
      <c r="J120" s="193" t="s">
        <v>166</v>
      </c>
      <c r="K120" s="193" t="s">
        <v>917</v>
      </c>
      <c r="L120" s="193" t="s">
        <v>169</v>
      </c>
      <c r="M120" s="73" t="s">
        <v>1502</v>
      </c>
      <c r="N120" s="73" t="s">
        <v>101</v>
      </c>
      <c r="O120" s="73" t="s">
        <v>101</v>
      </c>
      <c r="P120" s="73" t="s">
        <v>101</v>
      </c>
      <c r="Q120" s="73" t="s">
        <v>101</v>
      </c>
      <c r="R120" s="73" t="s">
        <v>1487</v>
      </c>
      <c r="S120" s="73" t="s">
        <v>1435</v>
      </c>
      <c r="T120" s="74" t="s">
        <v>438</v>
      </c>
      <c r="U120" s="73" t="s">
        <v>1503</v>
      </c>
      <c r="V120" s="73" t="s">
        <v>1504</v>
      </c>
      <c r="W120" s="73" t="s">
        <v>1505</v>
      </c>
      <c r="X120" s="73" t="s">
        <v>1497</v>
      </c>
      <c r="Y120" s="73" t="s">
        <v>101</v>
      </c>
      <c r="Z120" s="73" t="s">
        <v>1506</v>
      </c>
      <c r="AA120" s="73" t="s">
        <v>101</v>
      </c>
      <c r="AB120" s="73" t="s">
        <v>420</v>
      </c>
      <c r="AC120" s="73" t="s">
        <v>1507</v>
      </c>
      <c r="AD120" s="73" t="s">
        <v>1508</v>
      </c>
      <c r="AE120" s="73" t="s">
        <v>419</v>
      </c>
      <c r="AF120" s="73" t="s">
        <v>418</v>
      </c>
      <c r="AG120" s="73" t="s">
        <v>415</v>
      </c>
      <c r="AH120" s="199">
        <v>3</v>
      </c>
      <c r="AI120" s="195">
        <v>46023</v>
      </c>
      <c r="AJ120" s="195">
        <v>46387</v>
      </c>
      <c r="AK120" s="73" t="s">
        <v>187</v>
      </c>
      <c r="AL120" s="73" t="s">
        <v>204</v>
      </c>
      <c r="AM120" s="73" t="s">
        <v>1454</v>
      </c>
      <c r="AN120" s="73" t="s">
        <v>423</v>
      </c>
      <c r="AO120" s="196" t="s">
        <v>4</v>
      </c>
      <c r="AP120" s="73" t="s">
        <v>179</v>
      </c>
      <c r="AQ120" s="73" t="s">
        <v>207</v>
      </c>
      <c r="AR120" s="73"/>
      <c r="AS120" s="80">
        <v>0</v>
      </c>
      <c r="AT120" s="80">
        <v>0</v>
      </c>
      <c r="AU120" s="80">
        <v>0</v>
      </c>
      <c r="AV120" s="198">
        <f t="shared" si="42"/>
        <v>0</v>
      </c>
      <c r="AW120" s="80">
        <v>1</v>
      </c>
      <c r="AX120" s="80">
        <v>0</v>
      </c>
      <c r="AY120" s="80">
        <v>0</v>
      </c>
      <c r="AZ120" s="198">
        <f t="shared" si="43"/>
        <v>1</v>
      </c>
      <c r="BA120" s="80">
        <v>0</v>
      </c>
      <c r="BB120" s="80">
        <v>1</v>
      </c>
      <c r="BC120" s="80">
        <v>0</v>
      </c>
      <c r="BD120" s="198">
        <f t="shared" si="44"/>
        <v>1</v>
      </c>
      <c r="BE120" s="80">
        <v>0</v>
      </c>
      <c r="BF120" s="80">
        <v>0</v>
      </c>
      <c r="BG120" s="80">
        <v>1</v>
      </c>
      <c r="BH120" s="198">
        <f t="shared" si="45"/>
        <v>1</v>
      </c>
      <c r="BI120" s="79"/>
      <c r="BJ120" s="79"/>
      <c r="BK120" s="79"/>
      <c r="BL120" s="79"/>
      <c r="BM120" s="79"/>
      <c r="BN120" s="79"/>
      <c r="BO120" s="79"/>
    </row>
    <row r="121" spans="1:67" ht="62.25" customHeight="1" x14ac:dyDescent="0.25">
      <c r="A121" s="80">
        <f t="shared" si="25"/>
        <v>114</v>
      </c>
      <c r="B121" s="73"/>
      <c r="C121" s="73" t="s">
        <v>1433</v>
      </c>
      <c r="D121" s="73" t="s">
        <v>6</v>
      </c>
      <c r="E121" s="73" t="s">
        <v>25</v>
      </c>
      <c r="F121" s="73" t="s">
        <v>303</v>
      </c>
      <c r="G121" s="73" t="s">
        <v>101</v>
      </c>
      <c r="H121" s="73" t="s">
        <v>61</v>
      </c>
      <c r="I121" s="73" t="s">
        <v>48</v>
      </c>
      <c r="J121" s="193" t="s">
        <v>166</v>
      </c>
      <c r="K121" s="193" t="s">
        <v>917</v>
      </c>
      <c r="L121" s="193" t="s">
        <v>169</v>
      </c>
      <c r="M121" s="73" t="s">
        <v>1509</v>
      </c>
      <c r="N121" s="73" t="s">
        <v>101</v>
      </c>
      <c r="O121" s="73" t="s">
        <v>101</v>
      </c>
      <c r="P121" s="73" t="s">
        <v>101</v>
      </c>
      <c r="Q121" s="73" t="s">
        <v>101</v>
      </c>
      <c r="R121" s="73" t="s">
        <v>1510</v>
      </c>
      <c r="S121" s="73" t="s">
        <v>1435</v>
      </c>
      <c r="T121" s="74" t="s">
        <v>438</v>
      </c>
      <c r="U121" s="73" t="s">
        <v>1511</v>
      </c>
      <c r="V121" s="73" t="s">
        <v>1512</v>
      </c>
      <c r="W121" s="73" t="s">
        <v>1463</v>
      </c>
      <c r="X121" s="73" t="s">
        <v>1450</v>
      </c>
      <c r="Y121" s="73" t="s">
        <v>1490</v>
      </c>
      <c r="Z121" s="73" t="s">
        <v>1491</v>
      </c>
      <c r="AA121" s="73" t="s">
        <v>1442</v>
      </c>
      <c r="AB121" s="73" t="s">
        <v>426</v>
      </c>
      <c r="AC121" s="73" t="s">
        <v>1513</v>
      </c>
      <c r="AD121" s="73" t="s">
        <v>1514</v>
      </c>
      <c r="AE121" s="73" t="s">
        <v>419</v>
      </c>
      <c r="AF121" s="73" t="s">
        <v>418</v>
      </c>
      <c r="AG121" s="73" t="s">
        <v>415</v>
      </c>
      <c r="AH121" s="179">
        <v>1</v>
      </c>
      <c r="AI121" s="195">
        <v>46054</v>
      </c>
      <c r="AJ121" s="195">
        <v>46371</v>
      </c>
      <c r="AK121" s="73" t="s">
        <v>187</v>
      </c>
      <c r="AL121" s="73" t="s">
        <v>204</v>
      </c>
      <c r="AM121" s="73" t="s">
        <v>1454</v>
      </c>
      <c r="AN121" s="73" t="s">
        <v>423</v>
      </c>
      <c r="AO121" s="196" t="s">
        <v>4</v>
      </c>
      <c r="AP121" s="73" t="s">
        <v>179</v>
      </c>
      <c r="AQ121" s="73" t="s">
        <v>222</v>
      </c>
      <c r="AR121" s="73"/>
      <c r="AS121" s="80">
        <v>0</v>
      </c>
      <c r="AT121" s="80">
        <v>0</v>
      </c>
      <c r="AU121" s="80">
        <v>0</v>
      </c>
      <c r="AV121" s="198">
        <f t="shared" si="42"/>
        <v>0</v>
      </c>
      <c r="AW121" s="80">
        <v>0</v>
      </c>
      <c r="AX121" s="80">
        <v>0</v>
      </c>
      <c r="AY121" s="75">
        <v>1</v>
      </c>
      <c r="AZ121" s="197">
        <f t="shared" si="43"/>
        <v>1</v>
      </c>
      <c r="BA121" s="80">
        <v>0</v>
      </c>
      <c r="BB121" s="80">
        <v>0</v>
      </c>
      <c r="BC121" s="80">
        <v>0</v>
      </c>
      <c r="BD121" s="198">
        <f t="shared" si="44"/>
        <v>0</v>
      </c>
      <c r="BE121" s="80">
        <v>0</v>
      </c>
      <c r="BF121" s="80">
        <v>0</v>
      </c>
      <c r="BG121" s="75">
        <v>1</v>
      </c>
      <c r="BH121" s="197">
        <f t="shared" si="45"/>
        <v>1</v>
      </c>
      <c r="BI121" s="79"/>
      <c r="BJ121" s="79"/>
      <c r="BK121" s="79"/>
      <c r="BL121" s="79"/>
      <c r="BM121" s="79"/>
      <c r="BN121" s="79"/>
      <c r="BO121" s="79"/>
    </row>
    <row r="122" spans="1:67" ht="62.25" customHeight="1" x14ac:dyDescent="0.25">
      <c r="A122" s="80">
        <f t="shared" si="25"/>
        <v>115</v>
      </c>
      <c r="B122" s="73"/>
      <c r="C122" s="73" t="s">
        <v>1433</v>
      </c>
      <c r="D122" s="73" t="s">
        <v>6</v>
      </c>
      <c r="E122" s="73" t="s">
        <v>25</v>
      </c>
      <c r="F122" s="73" t="s">
        <v>291</v>
      </c>
      <c r="G122" s="73" t="s">
        <v>55</v>
      </c>
      <c r="H122" s="73" t="s">
        <v>101</v>
      </c>
      <c r="I122" s="73" t="s">
        <v>48</v>
      </c>
      <c r="J122" s="193" t="s">
        <v>236</v>
      </c>
      <c r="K122" s="193" t="s">
        <v>932</v>
      </c>
      <c r="L122" s="193" t="s">
        <v>197</v>
      </c>
      <c r="M122" s="73" t="s">
        <v>1515</v>
      </c>
      <c r="N122" s="73" t="s">
        <v>101</v>
      </c>
      <c r="O122" s="73" t="s">
        <v>101</v>
      </c>
      <c r="P122" s="73" t="s">
        <v>101</v>
      </c>
      <c r="Q122" s="73" t="s">
        <v>101</v>
      </c>
      <c r="R122" s="73" t="s">
        <v>101</v>
      </c>
      <c r="S122" s="73" t="s">
        <v>1435</v>
      </c>
      <c r="T122" s="74" t="s">
        <v>453</v>
      </c>
      <c r="U122" s="73" t="s">
        <v>1516</v>
      </c>
      <c r="V122" s="73" t="s">
        <v>1517</v>
      </c>
      <c r="W122" s="73" t="s">
        <v>1518</v>
      </c>
      <c r="X122" s="73" t="s">
        <v>1519</v>
      </c>
      <c r="Y122" s="73" t="s">
        <v>1520</v>
      </c>
      <c r="Z122" s="73" t="s">
        <v>1521</v>
      </c>
      <c r="AA122" s="73" t="s">
        <v>1442</v>
      </c>
      <c r="AB122" s="73" t="s">
        <v>426</v>
      </c>
      <c r="AC122" s="73" t="s">
        <v>1522</v>
      </c>
      <c r="AD122" s="73" t="s">
        <v>1523</v>
      </c>
      <c r="AE122" s="73" t="s">
        <v>419</v>
      </c>
      <c r="AF122" s="73" t="s">
        <v>418</v>
      </c>
      <c r="AG122" s="73" t="s">
        <v>427</v>
      </c>
      <c r="AH122" s="179">
        <v>1</v>
      </c>
      <c r="AI122" s="195">
        <v>46023</v>
      </c>
      <c r="AJ122" s="195">
        <v>46387</v>
      </c>
      <c r="AK122" s="73" t="s">
        <v>202</v>
      </c>
      <c r="AL122" s="73" t="s">
        <v>299</v>
      </c>
      <c r="AM122" s="73" t="s">
        <v>1524</v>
      </c>
      <c r="AN122" s="73" t="s">
        <v>423</v>
      </c>
      <c r="AO122" s="196" t="s">
        <v>4</v>
      </c>
      <c r="AP122" s="73" t="s">
        <v>179</v>
      </c>
      <c r="AQ122" s="73" t="s">
        <v>192</v>
      </c>
      <c r="AR122" s="73" t="s">
        <v>4</v>
      </c>
      <c r="AS122" s="75">
        <v>0</v>
      </c>
      <c r="AT122" s="75">
        <v>0</v>
      </c>
      <c r="AU122" s="75">
        <v>1</v>
      </c>
      <c r="AV122" s="197">
        <f t="shared" ref="AV122:AV135" si="46">SUM(AS122:AU122)</f>
        <v>1</v>
      </c>
      <c r="AW122" s="75">
        <v>0</v>
      </c>
      <c r="AX122" s="75">
        <v>0</v>
      </c>
      <c r="AY122" s="75">
        <v>1</v>
      </c>
      <c r="AZ122" s="197">
        <f t="shared" ref="AZ122:AZ141" si="47">SUM(AW122:AY122)</f>
        <v>1</v>
      </c>
      <c r="BA122" s="75">
        <v>0</v>
      </c>
      <c r="BB122" s="75">
        <v>0</v>
      </c>
      <c r="BC122" s="75">
        <v>1</v>
      </c>
      <c r="BD122" s="197">
        <f t="shared" si="44"/>
        <v>1</v>
      </c>
      <c r="BE122" s="75">
        <v>0</v>
      </c>
      <c r="BF122" s="75">
        <v>0</v>
      </c>
      <c r="BG122" s="75">
        <v>1</v>
      </c>
      <c r="BH122" s="197">
        <f t="shared" si="45"/>
        <v>1</v>
      </c>
      <c r="BI122" s="79"/>
      <c r="BJ122" s="79"/>
      <c r="BK122" s="79"/>
      <c r="BL122" s="79"/>
      <c r="BM122" s="79"/>
      <c r="BN122" s="79"/>
      <c r="BO122" s="79"/>
    </row>
    <row r="123" spans="1:67" ht="62.25" customHeight="1" x14ac:dyDescent="0.25">
      <c r="A123" s="80">
        <f t="shared" si="25"/>
        <v>116</v>
      </c>
      <c r="B123" s="73"/>
      <c r="C123" s="73" t="s">
        <v>1433</v>
      </c>
      <c r="D123" s="73" t="s">
        <v>6</v>
      </c>
      <c r="E123" s="73" t="s">
        <v>25</v>
      </c>
      <c r="F123" s="73" t="s">
        <v>291</v>
      </c>
      <c r="G123" s="73" t="s">
        <v>55</v>
      </c>
      <c r="H123" s="73" t="s">
        <v>101</v>
      </c>
      <c r="I123" s="73" t="s">
        <v>48</v>
      </c>
      <c r="J123" s="193" t="s">
        <v>236</v>
      </c>
      <c r="K123" s="193" t="s">
        <v>932</v>
      </c>
      <c r="L123" s="193" t="s">
        <v>197</v>
      </c>
      <c r="M123" s="73" t="s">
        <v>1525</v>
      </c>
      <c r="N123" s="73" t="s">
        <v>101</v>
      </c>
      <c r="O123" s="73" t="s">
        <v>101</v>
      </c>
      <c r="P123" s="73" t="s">
        <v>101</v>
      </c>
      <c r="Q123" s="73" t="s">
        <v>101</v>
      </c>
      <c r="R123" s="73" t="s">
        <v>101</v>
      </c>
      <c r="S123" s="73" t="s">
        <v>1435</v>
      </c>
      <c r="T123" s="74" t="s">
        <v>453</v>
      </c>
      <c r="U123" s="73" t="s">
        <v>1526</v>
      </c>
      <c r="V123" s="73" t="s">
        <v>1527</v>
      </c>
      <c r="W123" s="73" t="s">
        <v>1518</v>
      </c>
      <c r="X123" s="73" t="s">
        <v>1528</v>
      </c>
      <c r="Y123" s="73" t="s">
        <v>1520</v>
      </c>
      <c r="Z123" s="73" t="s">
        <v>1529</v>
      </c>
      <c r="AA123" s="73" t="s">
        <v>1442</v>
      </c>
      <c r="AB123" s="73" t="s">
        <v>426</v>
      </c>
      <c r="AC123" s="73" t="s">
        <v>1530</v>
      </c>
      <c r="AD123" s="73" t="s">
        <v>101</v>
      </c>
      <c r="AE123" s="73" t="s">
        <v>419</v>
      </c>
      <c r="AF123" s="73" t="s">
        <v>418</v>
      </c>
      <c r="AG123" s="73" t="s">
        <v>427</v>
      </c>
      <c r="AH123" s="179">
        <v>1</v>
      </c>
      <c r="AI123" s="195">
        <v>46023</v>
      </c>
      <c r="AJ123" s="195">
        <v>46387</v>
      </c>
      <c r="AK123" s="73" t="s">
        <v>202</v>
      </c>
      <c r="AL123" s="73" t="s">
        <v>299</v>
      </c>
      <c r="AM123" s="73" t="s">
        <v>1524</v>
      </c>
      <c r="AN123" s="73" t="s">
        <v>423</v>
      </c>
      <c r="AO123" s="196" t="s">
        <v>4</v>
      </c>
      <c r="AP123" s="73" t="s">
        <v>179</v>
      </c>
      <c r="AQ123" s="73" t="s">
        <v>192</v>
      </c>
      <c r="AR123" s="73" t="s">
        <v>4</v>
      </c>
      <c r="AS123" s="75">
        <v>0</v>
      </c>
      <c r="AT123" s="75">
        <v>0</v>
      </c>
      <c r="AU123" s="75">
        <v>1</v>
      </c>
      <c r="AV123" s="197">
        <f t="shared" si="46"/>
        <v>1</v>
      </c>
      <c r="AW123" s="75">
        <v>0</v>
      </c>
      <c r="AX123" s="75">
        <v>0</v>
      </c>
      <c r="AY123" s="75">
        <v>1</v>
      </c>
      <c r="AZ123" s="197">
        <f t="shared" si="47"/>
        <v>1</v>
      </c>
      <c r="BA123" s="75">
        <v>0</v>
      </c>
      <c r="BB123" s="75">
        <v>0</v>
      </c>
      <c r="BC123" s="75">
        <v>1</v>
      </c>
      <c r="BD123" s="197">
        <f t="shared" si="44"/>
        <v>1</v>
      </c>
      <c r="BE123" s="75">
        <v>0</v>
      </c>
      <c r="BF123" s="75">
        <v>0</v>
      </c>
      <c r="BG123" s="75">
        <v>1</v>
      </c>
      <c r="BH123" s="197">
        <f t="shared" si="45"/>
        <v>1</v>
      </c>
      <c r="BI123" s="79"/>
      <c r="BJ123" s="79"/>
      <c r="BK123" s="79"/>
      <c r="BL123" s="79"/>
      <c r="BM123" s="79"/>
      <c r="BN123" s="79"/>
      <c r="BO123" s="79"/>
    </row>
    <row r="124" spans="1:67" ht="62.25" customHeight="1" x14ac:dyDescent="0.25">
      <c r="A124" s="80">
        <f t="shared" si="25"/>
        <v>117</v>
      </c>
      <c r="B124" s="73"/>
      <c r="C124" s="73" t="s">
        <v>1433</v>
      </c>
      <c r="D124" s="73" t="s">
        <v>6</v>
      </c>
      <c r="E124" s="73" t="s">
        <v>25</v>
      </c>
      <c r="F124" s="73" t="s">
        <v>291</v>
      </c>
      <c r="G124" s="73" t="s">
        <v>55</v>
      </c>
      <c r="H124" s="73" t="s">
        <v>101</v>
      </c>
      <c r="I124" s="73" t="s">
        <v>48</v>
      </c>
      <c r="J124" s="193" t="s">
        <v>236</v>
      </c>
      <c r="K124" s="193" t="s">
        <v>933</v>
      </c>
      <c r="L124" s="193" t="s">
        <v>197</v>
      </c>
      <c r="M124" s="73" t="s">
        <v>317</v>
      </c>
      <c r="N124" s="73" t="s">
        <v>101</v>
      </c>
      <c r="O124" s="73" t="s">
        <v>101</v>
      </c>
      <c r="P124" s="73" t="s">
        <v>101</v>
      </c>
      <c r="Q124" s="73" t="s">
        <v>101</v>
      </c>
      <c r="R124" s="73" t="s">
        <v>101</v>
      </c>
      <c r="S124" s="73" t="s">
        <v>1435</v>
      </c>
      <c r="T124" s="74" t="s">
        <v>453</v>
      </c>
      <c r="U124" s="73" t="s">
        <v>1531</v>
      </c>
      <c r="V124" s="73" t="s">
        <v>1532</v>
      </c>
      <c r="W124" s="73" t="s">
        <v>1518</v>
      </c>
      <c r="X124" s="73" t="s">
        <v>1519</v>
      </c>
      <c r="Y124" s="73" t="s">
        <v>1520</v>
      </c>
      <c r="Z124" s="73" t="s">
        <v>1533</v>
      </c>
      <c r="AA124" s="73" t="s">
        <v>1442</v>
      </c>
      <c r="AB124" s="73" t="s">
        <v>426</v>
      </c>
      <c r="AC124" s="73" t="s">
        <v>1534</v>
      </c>
      <c r="AD124" s="73" t="s">
        <v>1535</v>
      </c>
      <c r="AE124" s="73" t="s">
        <v>419</v>
      </c>
      <c r="AF124" s="73" t="s">
        <v>418</v>
      </c>
      <c r="AG124" s="73" t="s">
        <v>427</v>
      </c>
      <c r="AH124" s="179">
        <v>1</v>
      </c>
      <c r="AI124" s="195">
        <v>46023</v>
      </c>
      <c r="AJ124" s="195">
        <v>46387</v>
      </c>
      <c r="AK124" s="73" t="s">
        <v>202</v>
      </c>
      <c r="AL124" s="73" t="s">
        <v>299</v>
      </c>
      <c r="AM124" s="73" t="s">
        <v>1524</v>
      </c>
      <c r="AN124" s="73" t="s">
        <v>423</v>
      </c>
      <c r="AO124" s="196" t="s">
        <v>4</v>
      </c>
      <c r="AP124" s="73" t="s">
        <v>179</v>
      </c>
      <c r="AQ124" s="73" t="s">
        <v>235</v>
      </c>
      <c r="AR124" s="73" t="s">
        <v>4</v>
      </c>
      <c r="AS124" s="75">
        <v>0</v>
      </c>
      <c r="AT124" s="75">
        <v>0</v>
      </c>
      <c r="AU124" s="75">
        <v>0</v>
      </c>
      <c r="AV124" s="197">
        <f t="shared" si="46"/>
        <v>0</v>
      </c>
      <c r="AW124" s="75">
        <v>0</v>
      </c>
      <c r="AX124" s="75">
        <v>0</v>
      </c>
      <c r="AY124" s="75">
        <v>0</v>
      </c>
      <c r="AZ124" s="197">
        <f t="shared" si="47"/>
        <v>0</v>
      </c>
      <c r="BA124" s="75">
        <v>0</v>
      </c>
      <c r="BB124" s="75">
        <v>0</v>
      </c>
      <c r="BC124" s="75">
        <v>0</v>
      </c>
      <c r="BD124" s="197">
        <f t="shared" si="44"/>
        <v>0</v>
      </c>
      <c r="BE124" s="75">
        <v>0</v>
      </c>
      <c r="BF124" s="75">
        <v>0</v>
      </c>
      <c r="BG124" s="75">
        <v>1</v>
      </c>
      <c r="BH124" s="197">
        <f t="shared" si="45"/>
        <v>1</v>
      </c>
      <c r="BI124" s="79"/>
      <c r="BJ124" s="79"/>
      <c r="BK124" s="79"/>
      <c r="BL124" s="79"/>
      <c r="BM124" s="79"/>
      <c r="BN124" s="79"/>
      <c r="BO124" s="79"/>
    </row>
    <row r="125" spans="1:67" ht="62.25" customHeight="1" x14ac:dyDescent="0.25">
      <c r="A125" s="80">
        <f t="shared" si="25"/>
        <v>118</v>
      </c>
      <c r="B125" s="73"/>
      <c r="C125" s="73" t="s">
        <v>1433</v>
      </c>
      <c r="D125" s="73" t="s">
        <v>6</v>
      </c>
      <c r="E125" s="73" t="s">
        <v>25</v>
      </c>
      <c r="F125" s="73" t="s">
        <v>298</v>
      </c>
      <c r="G125" s="73" t="s">
        <v>55</v>
      </c>
      <c r="H125" s="73" t="s">
        <v>61</v>
      </c>
      <c r="I125" s="73" t="s">
        <v>48</v>
      </c>
      <c r="J125" s="193" t="s">
        <v>236</v>
      </c>
      <c r="K125" s="193" t="s">
        <v>932</v>
      </c>
      <c r="L125" s="193" t="s">
        <v>197</v>
      </c>
      <c r="M125" s="73" t="s">
        <v>1536</v>
      </c>
      <c r="N125" s="73" t="s">
        <v>101</v>
      </c>
      <c r="O125" s="73" t="s">
        <v>101</v>
      </c>
      <c r="P125" s="73" t="s">
        <v>101</v>
      </c>
      <c r="Q125" s="73" t="s">
        <v>101</v>
      </c>
      <c r="R125" s="73" t="s">
        <v>1537</v>
      </c>
      <c r="S125" s="73" t="s">
        <v>1435</v>
      </c>
      <c r="T125" s="74" t="s">
        <v>453</v>
      </c>
      <c r="U125" s="73" t="s">
        <v>1538</v>
      </c>
      <c r="V125" s="73" t="s">
        <v>1539</v>
      </c>
      <c r="W125" s="73" t="s">
        <v>1518</v>
      </c>
      <c r="X125" s="73" t="s">
        <v>1519</v>
      </c>
      <c r="Y125" s="73" t="s">
        <v>1520</v>
      </c>
      <c r="Z125" s="73" t="s">
        <v>1540</v>
      </c>
      <c r="AA125" s="73" t="s">
        <v>1442</v>
      </c>
      <c r="AB125" s="73" t="s">
        <v>426</v>
      </c>
      <c r="AC125" s="73" t="s">
        <v>1541</v>
      </c>
      <c r="AD125" s="73" t="s">
        <v>101</v>
      </c>
      <c r="AE125" s="73" t="s">
        <v>419</v>
      </c>
      <c r="AF125" s="73" t="s">
        <v>418</v>
      </c>
      <c r="AG125" s="73" t="s">
        <v>427</v>
      </c>
      <c r="AH125" s="179">
        <v>1</v>
      </c>
      <c r="AI125" s="195">
        <v>46023</v>
      </c>
      <c r="AJ125" s="195">
        <v>46387</v>
      </c>
      <c r="AK125" s="73" t="s">
        <v>202</v>
      </c>
      <c r="AL125" s="73" t="s">
        <v>299</v>
      </c>
      <c r="AM125" s="73" t="s">
        <v>1524</v>
      </c>
      <c r="AN125" s="73" t="s">
        <v>423</v>
      </c>
      <c r="AO125" s="196" t="s">
        <v>4</v>
      </c>
      <c r="AP125" s="73" t="s">
        <v>179</v>
      </c>
      <c r="AQ125" s="73" t="s">
        <v>192</v>
      </c>
      <c r="AR125" s="73" t="s">
        <v>4</v>
      </c>
      <c r="AS125" s="75">
        <v>0</v>
      </c>
      <c r="AT125" s="75">
        <v>0</v>
      </c>
      <c r="AU125" s="75">
        <v>1</v>
      </c>
      <c r="AV125" s="197">
        <f t="shared" si="46"/>
        <v>1</v>
      </c>
      <c r="AW125" s="75">
        <v>0</v>
      </c>
      <c r="AX125" s="75">
        <v>0</v>
      </c>
      <c r="AY125" s="75">
        <v>1</v>
      </c>
      <c r="AZ125" s="197">
        <f t="shared" si="47"/>
        <v>1</v>
      </c>
      <c r="BA125" s="75">
        <v>0</v>
      </c>
      <c r="BB125" s="75">
        <v>0</v>
      </c>
      <c r="BC125" s="75">
        <v>1</v>
      </c>
      <c r="BD125" s="197">
        <f t="shared" si="44"/>
        <v>1</v>
      </c>
      <c r="BE125" s="75">
        <v>0</v>
      </c>
      <c r="BF125" s="75">
        <v>0</v>
      </c>
      <c r="BG125" s="75">
        <v>1</v>
      </c>
      <c r="BH125" s="197">
        <f t="shared" si="45"/>
        <v>1</v>
      </c>
      <c r="BI125" s="79"/>
      <c r="BJ125" s="79"/>
      <c r="BK125" s="79"/>
      <c r="BL125" s="79"/>
      <c r="BM125" s="79"/>
      <c r="BN125" s="79"/>
      <c r="BO125" s="79"/>
    </row>
    <row r="126" spans="1:67" ht="62.25" customHeight="1" x14ac:dyDescent="0.25">
      <c r="A126" s="80">
        <f t="shared" si="25"/>
        <v>119</v>
      </c>
      <c r="B126" s="73"/>
      <c r="C126" s="73" t="s">
        <v>1433</v>
      </c>
      <c r="D126" s="73" t="s">
        <v>6</v>
      </c>
      <c r="E126" s="73" t="s">
        <v>25</v>
      </c>
      <c r="F126" s="73" t="s">
        <v>298</v>
      </c>
      <c r="G126" s="73" t="s">
        <v>101</v>
      </c>
      <c r="H126" s="73" t="s">
        <v>61</v>
      </c>
      <c r="I126" s="73" t="s">
        <v>48</v>
      </c>
      <c r="J126" s="193" t="s">
        <v>236</v>
      </c>
      <c r="K126" s="193" t="s">
        <v>932</v>
      </c>
      <c r="L126" s="193" t="s">
        <v>197</v>
      </c>
      <c r="M126" s="73" t="s">
        <v>1536</v>
      </c>
      <c r="N126" s="73" t="s">
        <v>101</v>
      </c>
      <c r="O126" s="73" t="s">
        <v>101</v>
      </c>
      <c r="P126" s="73" t="s">
        <v>101</v>
      </c>
      <c r="Q126" s="73" t="s">
        <v>101</v>
      </c>
      <c r="R126" s="73" t="s">
        <v>1487</v>
      </c>
      <c r="S126" s="73" t="s">
        <v>1435</v>
      </c>
      <c r="T126" s="74" t="s">
        <v>453</v>
      </c>
      <c r="U126" s="73" t="s">
        <v>1542</v>
      </c>
      <c r="V126" s="73" t="s">
        <v>1543</v>
      </c>
      <c r="W126" s="73" t="s">
        <v>1544</v>
      </c>
      <c r="X126" s="73" t="s">
        <v>1545</v>
      </c>
      <c r="Y126" s="73" t="s">
        <v>1546</v>
      </c>
      <c r="Z126" s="73" t="s">
        <v>1547</v>
      </c>
      <c r="AA126" s="73" t="s">
        <v>1548</v>
      </c>
      <c r="AB126" s="73" t="s">
        <v>426</v>
      </c>
      <c r="AC126" s="73" t="s">
        <v>1549</v>
      </c>
      <c r="AD126" s="73" t="s">
        <v>1550</v>
      </c>
      <c r="AE126" s="73" t="s">
        <v>419</v>
      </c>
      <c r="AF126" s="73" t="s">
        <v>418</v>
      </c>
      <c r="AG126" s="73" t="s">
        <v>415</v>
      </c>
      <c r="AH126" s="194">
        <v>1</v>
      </c>
      <c r="AI126" s="195">
        <v>46023</v>
      </c>
      <c r="AJ126" s="195">
        <v>46387</v>
      </c>
      <c r="AK126" s="73" t="s">
        <v>202</v>
      </c>
      <c r="AL126" s="73" t="s">
        <v>299</v>
      </c>
      <c r="AM126" s="73" t="s">
        <v>1524</v>
      </c>
      <c r="AN126" s="73" t="s">
        <v>423</v>
      </c>
      <c r="AO126" s="196" t="s">
        <v>4</v>
      </c>
      <c r="AP126" s="73" t="s">
        <v>179</v>
      </c>
      <c r="AQ126" s="73" t="s">
        <v>192</v>
      </c>
      <c r="AR126" s="73" t="s">
        <v>4</v>
      </c>
      <c r="AS126" s="75">
        <v>0</v>
      </c>
      <c r="AT126" s="75">
        <v>0</v>
      </c>
      <c r="AU126" s="75">
        <v>0</v>
      </c>
      <c r="AV126" s="197">
        <f t="shared" si="46"/>
        <v>0</v>
      </c>
      <c r="AW126" s="75">
        <v>0</v>
      </c>
      <c r="AX126" s="75">
        <v>0</v>
      </c>
      <c r="AY126" s="75">
        <v>1</v>
      </c>
      <c r="AZ126" s="197">
        <f t="shared" si="47"/>
        <v>1</v>
      </c>
      <c r="BA126" s="75">
        <v>0</v>
      </c>
      <c r="BB126" s="75">
        <v>0</v>
      </c>
      <c r="BC126" s="75">
        <v>0</v>
      </c>
      <c r="BD126" s="197">
        <f t="shared" si="44"/>
        <v>0</v>
      </c>
      <c r="BE126" s="75">
        <v>0</v>
      </c>
      <c r="BF126" s="75">
        <v>0</v>
      </c>
      <c r="BG126" s="75">
        <v>1</v>
      </c>
      <c r="BH126" s="197">
        <f t="shared" si="45"/>
        <v>1</v>
      </c>
      <c r="BI126" s="79"/>
      <c r="BJ126" s="79"/>
      <c r="BK126" s="79"/>
      <c r="BL126" s="79"/>
      <c r="BM126" s="79"/>
      <c r="BN126" s="79"/>
      <c r="BO126" s="79"/>
    </row>
    <row r="127" spans="1:67" ht="62.25" customHeight="1" x14ac:dyDescent="0.25">
      <c r="A127" s="80">
        <f t="shared" si="25"/>
        <v>120</v>
      </c>
      <c r="B127" s="73"/>
      <c r="C127" s="73" t="s">
        <v>1433</v>
      </c>
      <c r="D127" s="73" t="s">
        <v>6</v>
      </c>
      <c r="E127" s="73" t="s">
        <v>25</v>
      </c>
      <c r="F127" s="73" t="s">
        <v>298</v>
      </c>
      <c r="G127" s="73" t="s">
        <v>101</v>
      </c>
      <c r="H127" s="73" t="s">
        <v>61</v>
      </c>
      <c r="I127" s="73" t="s">
        <v>48</v>
      </c>
      <c r="J127" s="193" t="s">
        <v>236</v>
      </c>
      <c r="K127" s="193" t="s">
        <v>932</v>
      </c>
      <c r="L127" s="193" t="s">
        <v>197</v>
      </c>
      <c r="M127" s="73" t="s">
        <v>1551</v>
      </c>
      <c r="N127" s="73" t="s">
        <v>101</v>
      </c>
      <c r="O127" s="73" t="s">
        <v>101</v>
      </c>
      <c r="P127" s="73" t="s">
        <v>101</v>
      </c>
      <c r="Q127" s="73" t="s">
        <v>101</v>
      </c>
      <c r="R127" s="73" t="s">
        <v>1552</v>
      </c>
      <c r="S127" s="73" t="s">
        <v>1435</v>
      </c>
      <c r="T127" s="74" t="s">
        <v>453</v>
      </c>
      <c r="U127" s="73" t="s">
        <v>1553</v>
      </c>
      <c r="V127" s="73" t="s">
        <v>1554</v>
      </c>
      <c r="W127" s="73" t="s">
        <v>1555</v>
      </c>
      <c r="X127" s="73" t="s">
        <v>1556</v>
      </c>
      <c r="Y127" s="73" t="s">
        <v>1557</v>
      </c>
      <c r="Z127" s="73" t="s">
        <v>1558</v>
      </c>
      <c r="AA127" s="73" t="s">
        <v>1559</v>
      </c>
      <c r="AB127" s="73" t="s">
        <v>426</v>
      </c>
      <c r="AC127" s="73" t="s">
        <v>1560</v>
      </c>
      <c r="AD127" s="73" t="s">
        <v>1561</v>
      </c>
      <c r="AE127" s="73" t="s">
        <v>419</v>
      </c>
      <c r="AF127" s="73" t="s">
        <v>418</v>
      </c>
      <c r="AG127" s="73" t="s">
        <v>415</v>
      </c>
      <c r="AH127" s="194">
        <v>1</v>
      </c>
      <c r="AI127" s="195">
        <v>46023</v>
      </c>
      <c r="AJ127" s="195">
        <v>46387</v>
      </c>
      <c r="AK127" s="73" t="s">
        <v>202</v>
      </c>
      <c r="AL127" s="73" t="s">
        <v>299</v>
      </c>
      <c r="AM127" s="73" t="s">
        <v>1524</v>
      </c>
      <c r="AN127" s="73" t="s">
        <v>423</v>
      </c>
      <c r="AO127" s="196" t="s">
        <v>4</v>
      </c>
      <c r="AP127" s="73" t="s">
        <v>179</v>
      </c>
      <c r="AQ127" s="73" t="s">
        <v>222</v>
      </c>
      <c r="AR127" s="73" t="s">
        <v>4</v>
      </c>
      <c r="AS127" s="75">
        <v>0</v>
      </c>
      <c r="AT127" s="75">
        <v>0</v>
      </c>
      <c r="AU127" s="75">
        <v>0</v>
      </c>
      <c r="AV127" s="197">
        <f t="shared" si="46"/>
        <v>0</v>
      </c>
      <c r="AW127" s="75">
        <v>0</v>
      </c>
      <c r="AX127" s="75">
        <v>0</v>
      </c>
      <c r="AY127" s="75">
        <v>1</v>
      </c>
      <c r="AZ127" s="197">
        <f t="shared" si="47"/>
        <v>1</v>
      </c>
      <c r="BA127" s="75">
        <v>0</v>
      </c>
      <c r="BB127" s="75">
        <v>0</v>
      </c>
      <c r="BC127" s="75">
        <v>0</v>
      </c>
      <c r="BD127" s="197">
        <f t="shared" si="44"/>
        <v>0</v>
      </c>
      <c r="BE127" s="75">
        <v>0</v>
      </c>
      <c r="BF127" s="75">
        <v>0</v>
      </c>
      <c r="BG127" s="75">
        <v>1</v>
      </c>
      <c r="BH127" s="197">
        <f t="shared" si="45"/>
        <v>1</v>
      </c>
      <c r="BI127" s="79"/>
      <c r="BJ127" s="79"/>
      <c r="BK127" s="79"/>
      <c r="BL127" s="79"/>
      <c r="BM127" s="79"/>
      <c r="BN127" s="79"/>
      <c r="BO127" s="79"/>
    </row>
    <row r="128" spans="1:67" ht="62.25" customHeight="1" x14ac:dyDescent="0.25">
      <c r="A128" s="80">
        <f t="shared" si="25"/>
        <v>121</v>
      </c>
      <c r="B128" s="73"/>
      <c r="C128" s="73" t="s">
        <v>1433</v>
      </c>
      <c r="D128" s="73" t="s">
        <v>6</v>
      </c>
      <c r="E128" s="73" t="s">
        <v>25</v>
      </c>
      <c r="F128" s="73" t="s">
        <v>283</v>
      </c>
      <c r="G128" s="73" t="s">
        <v>55</v>
      </c>
      <c r="H128" s="73" t="s">
        <v>101</v>
      </c>
      <c r="I128" s="73" t="s">
        <v>48</v>
      </c>
      <c r="J128" s="193" t="s">
        <v>256</v>
      </c>
      <c r="K128" s="193" t="s">
        <v>941</v>
      </c>
      <c r="L128" s="193" t="s">
        <v>197</v>
      </c>
      <c r="M128" s="73" t="s">
        <v>1562</v>
      </c>
      <c r="N128" s="73" t="s">
        <v>101</v>
      </c>
      <c r="O128" s="73" t="s">
        <v>101</v>
      </c>
      <c r="P128" s="73" t="s">
        <v>101</v>
      </c>
      <c r="Q128" s="73" t="s">
        <v>101</v>
      </c>
      <c r="R128" s="73" t="s">
        <v>101</v>
      </c>
      <c r="S128" s="73" t="s">
        <v>1435</v>
      </c>
      <c r="T128" s="74" t="s">
        <v>953</v>
      </c>
      <c r="U128" s="73" t="s">
        <v>1563</v>
      </c>
      <c r="V128" s="73" t="s">
        <v>1564</v>
      </c>
      <c r="W128" s="73" t="s">
        <v>1565</v>
      </c>
      <c r="X128" s="73" t="s">
        <v>1566</v>
      </c>
      <c r="Y128" s="73" t="s">
        <v>1567</v>
      </c>
      <c r="Z128" s="73" t="s">
        <v>1568</v>
      </c>
      <c r="AA128" s="73" t="s">
        <v>1569</v>
      </c>
      <c r="AB128" s="73" t="s">
        <v>426</v>
      </c>
      <c r="AC128" s="73" t="s">
        <v>1570</v>
      </c>
      <c r="AD128" s="73" t="s">
        <v>1571</v>
      </c>
      <c r="AE128" s="73" t="s">
        <v>419</v>
      </c>
      <c r="AF128" s="73" t="s">
        <v>424</v>
      </c>
      <c r="AG128" s="73" t="s">
        <v>415</v>
      </c>
      <c r="AH128" s="194">
        <v>1</v>
      </c>
      <c r="AI128" s="195">
        <v>46023</v>
      </c>
      <c r="AJ128" s="195">
        <v>46387</v>
      </c>
      <c r="AK128" s="73" t="s">
        <v>174</v>
      </c>
      <c r="AL128" s="73" t="s">
        <v>293</v>
      </c>
      <c r="AM128" s="73" t="s">
        <v>1572</v>
      </c>
      <c r="AN128" s="73" t="s">
        <v>423</v>
      </c>
      <c r="AO128" s="196" t="s">
        <v>4</v>
      </c>
      <c r="AP128" s="73" t="s">
        <v>179</v>
      </c>
      <c r="AQ128" s="73" t="s">
        <v>192</v>
      </c>
      <c r="AR128" s="73" t="s">
        <v>1573</v>
      </c>
      <c r="AS128" s="75">
        <v>0</v>
      </c>
      <c r="AT128" s="75">
        <v>0</v>
      </c>
      <c r="AU128" s="75">
        <v>1</v>
      </c>
      <c r="AV128" s="197">
        <f t="shared" si="46"/>
        <v>1</v>
      </c>
      <c r="AW128" s="75">
        <v>0</v>
      </c>
      <c r="AX128" s="75">
        <v>0</v>
      </c>
      <c r="AY128" s="75">
        <v>1</v>
      </c>
      <c r="AZ128" s="197">
        <f t="shared" si="47"/>
        <v>1</v>
      </c>
      <c r="BA128" s="75">
        <v>0</v>
      </c>
      <c r="BB128" s="75">
        <v>0</v>
      </c>
      <c r="BC128" s="75">
        <v>1</v>
      </c>
      <c r="BD128" s="197">
        <f t="shared" si="44"/>
        <v>1</v>
      </c>
      <c r="BE128" s="75">
        <v>0</v>
      </c>
      <c r="BF128" s="75">
        <v>0</v>
      </c>
      <c r="BG128" s="75">
        <v>1</v>
      </c>
      <c r="BH128" s="197">
        <f t="shared" si="45"/>
        <v>1</v>
      </c>
      <c r="BI128" s="79"/>
      <c r="BJ128" s="79"/>
      <c r="BK128" s="79"/>
      <c r="BL128" s="79"/>
      <c r="BM128" s="79"/>
      <c r="BN128" s="79"/>
      <c r="BO128" s="79"/>
    </row>
    <row r="129" spans="1:67" ht="62.25" customHeight="1" x14ac:dyDescent="0.25">
      <c r="A129" s="80">
        <f t="shared" si="25"/>
        <v>122</v>
      </c>
      <c r="B129" s="73"/>
      <c r="C129" s="73" t="s">
        <v>1433</v>
      </c>
      <c r="D129" s="73" t="s">
        <v>6</v>
      </c>
      <c r="E129" s="73" t="s">
        <v>25</v>
      </c>
      <c r="F129" s="73" t="s">
        <v>283</v>
      </c>
      <c r="G129" s="73" t="s">
        <v>55</v>
      </c>
      <c r="H129" s="73" t="s">
        <v>101</v>
      </c>
      <c r="I129" s="73" t="s">
        <v>48</v>
      </c>
      <c r="J129" s="193" t="s">
        <v>256</v>
      </c>
      <c r="K129" s="193" t="s">
        <v>941</v>
      </c>
      <c r="L129" s="193" t="s">
        <v>197</v>
      </c>
      <c r="M129" s="73" t="s">
        <v>1562</v>
      </c>
      <c r="N129" s="73" t="s">
        <v>101</v>
      </c>
      <c r="O129" s="73" t="s">
        <v>101</v>
      </c>
      <c r="P129" s="73" t="s">
        <v>101</v>
      </c>
      <c r="Q129" s="73" t="s">
        <v>101</v>
      </c>
      <c r="R129" s="73" t="s">
        <v>101</v>
      </c>
      <c r="S129" s="73" t="s">
        <v>1435</v>
      </c>
      <c r="T129" s="74" t="s">
        <v>953</v>
      </c>
      <c r="U129" s="73" t="s">
        <v>1574</v>
      </c>
      <c r="V129" s="73" t="s">
        <v>1575</v>
      </c>
      <c r="W129" s="73" t="s">
        <v>1576</v>
      </c>
      <c r="X129" s="73" t="s">
        <v>1577</v>
      </c>
      <c r="Y129" s="73" t="s">
        <v>1578</v>
      </c>
      <c r="Z129" s="73" t="s">
        <v>1579</v>
      </c>
      <c r="AA129" s="73" t="s">
        <v>1580</v>
      </c>
      <c r="AB129" s="73" t="s">
        <v>426</v>
      </c>
      <c r="AC129" s="73" t="s">
        <v>1570</v>
      </c>
      <c r="AD129" s="73" t="s">
        <v>1581</v>
      </c>
      <c r="AE129" s="73" t="s">
        <v>419</v>
      </c>
      <c r="AF129" s="73" t="s">
        <v>424</v>
      </c>
      <c r="AG129" s="73" t="s">
        <v>415</v>
      </c>
      <c r="AH129" s="194">
        <v>1</v>
      </c>
      <c r="AI129" s="195">
        <v>46023</v>
      </c>
      <c r="AJ129" s="195">
        <v>46387</v>
      </c>
      <c r="AK129" s="73" t="s">
        <v>202</v>
      </c>
      <c r="AL129" s="73" t="s">
        <v>293</v>
      </c>
      <c r="AM129" s="73" t="s">
        <v>1572</v>
      </c>
      <c r="AN129" s="73" t="s">
        <v>423</v>
      </c>
      <c r="AO129" s="196" t="s">
        <v>4</v>
      </c>
      <c r="AP129" s="73" t="s">
        <v>179</v>
      </c>
      <c r="AQ129" s="73" t="s">
        <v>192</v>
      </c>
      <c r="AR129" s="73" t="s">
        <v>1582</v>
      </c>
      <c r="AS129" s="75">
        <v>0</v>
      </c>
      <c r="AT129" s="75">
        <v>0</v>
      </c>
      <c r="AU129" s="75">
        <v>1</v>
      </c>
      <c r="AV129" s="197">
        <f t="shared" si="46"/>
        <v>1</v>
      </c>
      <c r="AW129" s="75">
        <v>0</v>
      </c>
      <c r="AX129" s="75">
        <v>0</v>
      </c>
      <c r="AY129" s="75">
        <v>1</v>
      </c>
      <c r="AZ129" s="197">
        <f t="shared" si="47"/>
        <v>1</v>
      </c>
      <c r="BA129" s="75">
        <v>0</v>
      </c>
      <c r="BB129" s="75">
        <v>0</v>
      </c>
      <c r="BC129" s="75">
        <v>1</v>
      </c>
      <c r="BD129" s="197">
        <f t="shared" si="44"/>
        <v>1</v>
      </c>
      <c r="BE129" s="75">
        <v>0</v>
      </c>
      <c r="BF129" s="75">
        <v>0</v>
      </c>
      <c r="BG129" s="75">
        <v>1</v>
      </c>
      <c r="BH129" s="197">
        <f t="shared" si="45"/>
        <v>1</v>
      </c>
      <c r="BI129" s="79"/>
      <c r="BJ129" s="79"/>
      <c r="BK129" s="79"/>
      <c r="BL129" s="79"/>
      <c r="BM129" s="79"/>
      <c r="BN129" s="79"/>
      <c r="BO129" s="79"/>
    </row>
    <row r="130" spans="1:67" ht="62.25" customHeight="1" x14ac:dyDescent="0.25">
      <c r="A130" s="80">
        <f t="shared" si="25"/>
        <v>123</v>
      </c>
      <c r="B130" s="73"/>
      <c r="C130" s="73" t="s">
        <v>1433</v>
      </c>
      <c r="D130" s="73" t="s">
        <v>6</v>
      </c>
      <c r="E130" s="73" t="s">
        <v>25</v>
      </c>
      <c r="F130" s="73" t="s">
        <v>283</v>
      </c>
      <c r="G130" s="73" t="s">
        <v>101</v>
      </c>
      <c r="H130" s="73" t="s">
        <v>915</v>
      </c>
      <c r="I130" s="73" t="s">
        <v>48</v>
      </c>
      <c r="J130" s="193" t="s">
        <v>256</v>
      </c>
      <c r="K130" s="193" t="s">
        <v>940</v>
      </c>
      <c r="L130" s="193" t="s">
        <v>197</v>
      </c>
      <c r="M130" s="73" t="s">
        <v>1583</v>
      </c>
      <c r="N130" s="73" t="s">
        <v>101</v>
      </c>
      <c r="O130" s="73" t="s">
        <v>101</v>
      </c>
      <c r="P130" s="73" t="s">
        <v>101</v>
      </c>
      <c r="Q130" s="73" t="s">
        <v>101</v>
      </c>
      <c r="R130" s="73" t="s">
        <v>101</v>
      </c>
      <c r="S130" s="73" t="s">
        <v>1435</v>
      </c>
      <c r="T130" s="74" t="s">
        <v>953</v>
      </c>
      <c r="U130" s="73" t="s">
        <v>1584</v>
      </c>
      <c r="V130" s="73" t="s">
        <v>1585</v>
      </c>
      <c r="W130" s="73" t="s">
        <v>1586</v>
      </c>
      <c r="X130" s="73" t="s">
        <v>1587</v>
      </c>
      <c r="Y130" s="73" t="s">
        <v>1588</v>
      </c>
      <c r="Z130" s="73" t="s">
        <v>1589</v>
      </c>
      <c r="AA130" s="73" t="s">
        <v>1589</v>
      </c>
      <c r="AB130" s="73" t="s">
        <v>426</v>
      </c>
      <c r="AC130" s="196" t="s">
        <v>1590</v>
      </c>
      <c r="AD130" s="196" t="s">
        <v>1591</v>
      </c>
      <c r="AE130" s="73" t="s">
        <v>419</v>
      </c>
      <c r="AF130" s="73" t="s">
        <v>418</v>
      </c>
      <c r="AG130" s="196" t="s">
        <v>415</v>
      </c>
      <c r="AH130" s="194">
        <v>0.95</v>
      </c>
      <c r="AI130" s="195">
        <v>46023</v>
      </c>
      <c r="AJ130" s="195">
        <v>46387</v>
      </c>
      <c r="AK130" s="73" t="s">
        <v>202</v>
      </c>
      <c r="AL130" s="73" t="s">
        <v>277</v>
      </c>
      <c r="AM130" s="195" t="s">
        <v>1592</v>
      </c>
      <c r="AN130" s="195" t="s">
        <v>423</v>
      </c>
      <c r="AO130" s="196" t="s">
        <v>4</v>
      </c>
      <c r="AP130" s="73" t="s">
        <v>179</v>
      </c>
      <c r="AQ130" s="73" t="s">
        <v>192</v>
      </c>
      <c r="AR130" s="73" t="s">
        <v>4</v>
      </c>
      <c r="AS130" s="75">
        <v>0</v>
      </c>
      <c r="AT130" s="75">
        <v>0</v>
      </c>
      <c r="AU130" s="75">
        <v>0.95</v>
      </c>
      <c r="AV130" s="197">
        <f t="shared" si="46"/>
        <v>0.95</v>
      </c>
      <c r="AW130" s="75">
        <v>0</v>
      </c>
      <c r="AX130" s="75">
        <v>0</v>
      </c>
      <c r="AY130" s="75">
        <v>0.95</v>
      </c>
      <c r="AZ130" s="197">
        <f t="shared" si="47"/>
        <v>0.95</v>
      </c>
      <c r="BA130" s="75">
        <v>0</v>
      </c>
      <c r="BB130" s="75">
        <v>0</v>
      </c>
      <c r="BC130" s="75">
        <v>0.95</v>
      </c>
      <c r="BD130" s="197">
        <f t="shared" si="44"/>
        <v>0.95</v>
      </c>
      <c r="BE130" s="75">
        <v>0</v>
      </c>
      <c r="BF130" s="75">
        <v>0</v>
      </c>
      <c r="BG130" s="75">
        <v>0.95</v>
      </c>
      <c r="BH130" s="197">
        <f t="shared" si="45"/>
        <v>0.95</v>
      </c>
      <c r="BI130" s="79"/>
      <c r="BJ130" s="79"/>
      <c r="BK130" s="79"/>
      <c r="BL130" s="79"/>
      <c r="BM130" s="79"/>
      <c r="BN130" s="79"/>
      <c r="BO130" s="79"/>
    </row>
    <row r="131" spans="1:67" ht="62.25" customHeight="1" x14ac:dyDescent="0.25">
      <c r="A131" s="80">
        <f t="shared" si="25"/>
        <v>124</v>
      </c>
      <c r="B131" s="73"/>
      <c r="C131" s="73" t="s">
        <v>1433</v>
      </c>
      <c r="D131" s="73" t="s">
        <v>6</v>
      </c>
      <c r="E131" s="73" t="s">
        <v>25</v>
      </c>
      <c r="F131" s="73" t="s">
        <v>275</v>
      </c>
      <c r="G131" s="73" t="s">
        <v>55</v>
      </c>
      <c r="H131" s="73" t="s">
        <v>101</v>
      </c>
      <c r="I131" s="73" t="s">
        <v>48</v>
      </c>
      <c r="J131" s="193" t="s">
        <v>256</v>
      </c>
      <c r="K131" s="193" t="s">
        <v>938</v>
      </c>
      <c r="L131" s="193" t="s">
        <v>197</v>
      </c>
      <c r="M131" s="73" t="s">
        <v>1593</v>
      </c>
      <c r="N131" s="73" t="s">
        <v>101</v>
      </c>
      <c r="O131" s="73" t="s">
        <v>101</v>
      </c>
      <c r="P131" s="73" t="s">
        <v>101</v>
      </c>
      <c r="Q131" s="73" t="s">
        <v>101</v>
      </c>
      <c r="R131" s="73" t="s">
        <v>101</v>
      </c>
      <c r="S131" s="73" t="s">
        <v>1435</v>
      </c>
      <c r="T131" s="74" t="s">
        <v>953</v>
      </c>
      <c r="U131" s="73" t="s">
        <v>1594</v>
      </c>
      <c r="V131" s="73" t="s">
        <v>1595</v>
      </c>
      <c r="W131" s="73" t="s">
        <v>1596</v>
      </c>
      <c r="X131" s="73" t="s">
        <v>1597</v>
      </c>
      <c r="Y131" s="73" t="s">
        <v>1598</v>
      </c>
      <c r="Z131" s="73" t="s">
        <v>1599</v>
      </c>
      <c r="AA131" s="73" t="s">
        <v>1600</v>
      </c>
      <c r="AB131" s="73" t="s">
        <v>426</v>
      </c>
      <c r="AC131" s="196" t="s">
        <v>1601</v>
      </c>
      <c r="AD131" s="196" t="s">
        <v>1591</v>
      </c>
      <c r="AE131" s="196" t="s">
        <v>419</v>
      </c>
      <c r="AF131" s="73" t="s">
        <v>424</v>
      </c>
      <c r="AG131" s="196" t="s">
        <v>415</v>
      </c>
      <c r="AH131" s="194">
        <v>0.8</v>
      </c>
      <c r="AI131" s="195">
        <v>46023</v>
      </c>
      <c r="AJ131" s="195">
        <v>46387</v>
      </c>
      <c r="AK131" s="73" t="s">
        <v>174</v>
      </c>
      <c r="AL131" s="73" t="s">
        <v>277</v>
      </c>
      <c r="AM131" s="195" t="s">
        <v>1592</v>
      </c>
      <c r="AN131" s="195" t="s">
        <v>423</v>
      </c>
      <c r="AO131" s="196" t="s">
        <v>4</v>
      </c>
      <c r="AP131" s="73" t="s">
        <v>179</v>
      </c>
      <c r="AQ131" s="73" t="s">
        <v>192</v>
      </c>
      <c r="AR131" s="73" t="s">
        <v>1602</v>
      </c>
      <c r="AS131" s="75">
        <v>0</v>
      </c>
      <c r="AT131" s="75">
        <v>0</v>
      </c>
      <c r="AU131" s="75">
        <v>0.8</v>
      </c>
      <c r="AV131" s="197">
        <f t="shared" si="46"/>
        <v>0.8</v>
      </c>
      <c r="AW131" s="75">
        <v>0</v>
      </c>
      <c r="AX131" s="75">
        <v>0</v>
      </c>
      <c r="AY131" s="75">
        <v>0.8</v>
      </c>
      <c r="AZ131" s="197">
        <f t="shared" si="47"/>
        <v>0.8</v>
      </c>
      <c r="BA131" s="75">
        <v>0</v>
      </c>
      <c r="BB131" s="75">
        <v>0</v>
      </c>
      <c r="BC131" s="75">
        <v>0.8</v>
      </c>
      <c r="BD131" s="197">
        <f t="shared" si="44"/>
        <v>0.8</v>
      </c>
      <c r="BE131" s="75">
        <v>0</v>
      </c>
      <c r="BF131" s="75">
        <v>0</v>
      </c>
      <c r="BG131" s="75">
        <v>0.8</v>
      </c>
      <c r="BH131" s="197">
        <f t="shared" si="45"/>
        <v>0.8</v>
      </c>
      <c r="BI131" s="79"/>
      <c r="BJ131" s="79"/>
      <c r="BK131" s="79"/>
      <c r="BL131" s="79"/>
      <c r="BM131" s="79"/>
      <c r="BN131" s="79"/>
      <c r="BO131" s="79"/>
    </row>
    <row r="132" spans="1:67" ht="62.25" customHeight="1" x14ac:dyDescent="0.25">
      <c r="A132" s="80">
        <f t="shared" si="25"/>
        <v>125</v>
      </c>
      <c r="B132" s="73"/>
      <c r="C132" s="73" t="s">
        <v>1433</v>
      </c>
      <c r="D132" s="73" t="s">
        <v>6</v>
      </c>
      <c r="E132" s="73" t="s">
        <v>25</v>
      </c>
      <c r="F132" s="73" t="s">
        <v>283</v>
      </c>
      <c r="G132" s="73" t="s">
        <v>101</v>
      </c>
      <c r="H132" s="73" t="s">
        <v>61</v>
      </c>
      <c r="I132" s="73" t="s">
        <v>48</v>
      </c>
      <c r="J132" s="193" t="s">
        <v>256</v>
      </c>
      <c r="K132" s="193" t="s">
        <v>939</v>
      </c>
      <c r="L132" s="193" t="s">
        <v>197</v>
      </c>
      <c r="M132" s="73" t="s">
        <v>1603</v>
      </c>
      <c r="N132" s="73" t="s">
        <v>101</v>
      </c>
      <c r="O132" s="73" t="s">
        <v>101</v>
      </c>
      <c r="P132" s="73" t="s">
        <v>101</v>
      </c>
      <c r="Q132" s="73" t="s">
        <v>101</v>
      </c>
      <c r="R132" s="73" t="s">
        <v>1604</v>
      </c>
      <c r="S132" s="73" t="s">
        <v>1435</v>
      </c>
      <c r="T132" s="74" t="s">
        <v>953</v>
      </c>
      <c r="U132" s="73" t="s">
        <v>1605</v>
      </c>
      <c r="V132" s="73" t="s">
        <v>1606</v>
      </c>
      <c r="W132" s="73" t="s">
        <v>1607</v>
      </c>
      <c r="X132" s="73" t="s">
        <v>1607</v>
      </c>
      <c r="Y132" s="73" t="s">
        <v>4</v>
      </c>
      <c r="Z132" s="73" t="s">
        <v>1608</v>
      </c>
      <c r="AA132" s="73" t="s">
        <v>4</v>
      </c>
      <c r="AB132" s="73" t="s">
        <v>420</v>
      </c>
      <c r="AC132" s="196" t="s">
        <v>1609</v>
      </c>
      <c r="AD132" s="196" t="s">
        <v>1610</v>
      </c>
      <c r="AE132" s="73" t="s">
        <v>419</v>
      </c>
      <c r="AF132" s="73" t="s">
        <v>424</v>
      </c>
      <c r="AG132" s="200" t="s">
        <v>415</v>
      </c>
      <c r="AH132" s="199">
        <v>1</v>
      </c>
      <c r="AI132" s="195">
        <v>46023</v>
      </c>
      <c r="AJ132" s="195">
        <v>46387</v>
      </c>
      <c r="AK132" s="196" t="s">
        <v>202</v>
      </c>
      <c r="AL132" s="201" t="s">
        <v>277</v>
      </c>
      <c r="AM132" s="195" t="s">
        <v>1592</v>
      </c>
      <c r="AN132" s="195" t="s">
        <v>423</v>
      </c>
      <c r="AO132" s="196" t="s">
        <v>4</v>
      </c>
      <c r="AP132" s="73" t="s">
        <v>179</v>
      </c>
      <c r="AQ132" s="73" t="s">
        <v>235</v>
      </c>
      <c r="AR132" s="73" t="s">
        <v>4</v>
      </c>
      <c r="AS132" s="80">
        <v>0</v>
      </c>
      <c r="AT132" s="80">
        <v>0</v>
      </c>
      <c r="AU132" s="80">
        <v>0</v>
      </c>
      <c r="AV132" s="198">
        <f t="shared" si="46"/>
        <v>0</v>
      </c>
      <c r="AW132" s="80">
        <v>0</v>
      </c>
      <c r="AX132" s="80">
        <v>0</v>
      </c>
      <c r="AY132" s="80">
        <v>0</v>
      </c>
      <c r="AZ132" s="198">
        <f t="shared" si="43"/>
        <v>0</v>
      </c>
      <c r="BA132" s="80">
        <v>1</v>
      </c>
      <c r="BB132" s="80">
        <v>0</v>
      </c>
      <c r="BC132" s="80">
        <v>0</v>
      </c>
      <c r="BD132" s="198">
        <f t="shared" si="44"/>
        <v>1</v>
      </c>
      <c r="BE132" s="80">
        <v>0</v>
      </c>
      <c r="BF132" s="80">
        <v>0</v>
      </c>
      <c r="BG132" s="80">
        <v>0</v>
      </c>
      <c r="BH132" s="198">
        <f t="shared" si="45"/>
        <v>0</v>
      </c>
      <c r="BI132" s="79"/>
      <c r="BJ132" s="79"/>
      <c r="BK132" s="79"/>
      <c r="BL132" s="79"/>
      <c r="BM132" s="79"/>
      <c r="BN132" s="79"/>
      <c r="BO132" s="79"/>
    </row>
    <row r="133" spans="1:67" ht="62.25" customHeight="1" x14ac:dyDescent="0.25">
      <c r="A133" s="80">
        <f t="shared" si="25"/>
        <v>126</v>
      </c>
      <c r="B133" s="73"/>
      <c r="C133" s="73" t="s">
        <v>1433</v>
      </c>
      <c r="D133" s="73" t="s">
        <v>6</v>
      </c>
      <c r="E133" s="73" t="s">
        <v>25</v>
      </c>
      <c r="F133" s="73" t="s">
        <v>275</v>
      </c>
      <c r="G133" s="73" t="s">
        <v>101</v>
      </c>
      <c r="H133" s="73" t="s">
        <v>915</v>
      </c>
      <c r="I133" s="73" t="s">
        <v>48</v>
      </c>
      <c r="J133" s="193" t="s">
        <v>256</v>
      </c>
      <c r="K133" s="193" t="s">
        <v>941</v>
      </c>
      <c r="L133" s="193" t="s">
        <v>197</v>
      </c>
      <c r="M133" s="73" t="s">
        <v>1611</v>
      </c>
      <c r="N133" s="73" t="s">
        <v>101</v>
      </c>
      <c r="O133" s="73" t="s">
        <v>101</v>
      </c>
      <c r="P133" s="73" t="s">
        <v>101</v>
      </c>
      <c r="Q133" s="73" t="s">
        <v>101</v>
      </c>
      <c r="R133" s="73" t="s">
        <v>101</v>
      </c>
      <c r="S133" s="73" t="s">
        <v>1435</v>
      </c>
      <c r="T133" s="74" t="s">
        <v>953</v>
      </c>
      <c r="U133" s="73" t="s">
        <v>1612</v>
      </c>
      <c r="V133" s="73" t="s">
        <v>1613</v>
      </c>
      <c r="W133" s="73" t="s">
        <v>1614</v>
      </c>
      <c r="X133" s="73" t="s">
        <v>1615</v>
      </c>
      <c r="Y133" s="73" t="s">
        <v>1616</v>
      </c>
      <c r="Z133" s="73" t="s">
        <v>1599</v>
      </c>
      <c r="AA133" s="73" t="s">
        <v>1580</v>
      </c>
      <c r="AB133" s="73" t="s">
        <v>426</v>
      </c>
      <c r="AC133" s="196" t="s">
        <v>1617</v>
      </c>
      <c r="AD133" s="196" t="s">
        <v>1591</v>
      </c>
      <c r="AE133" s="73" t="s">
        <v>419</v>
      </c>
      <c r="AF133" s="73" t="s">
        <v>424</v>
      </c>
      <c r="AG133" s="200" t="s">
        <v>415</v>
      </c>
      <c r="AH133" s="194">
        <v>1</v>
      </c>
      <c r="AI133" s="195">
        <v>46023</v>
      </c>
      <c r="AJ133" s="195">
        <v>46387</v>
      </c>
      <c r="AK133" s="196" t="s">
        <v>202</v>
      </c>
      <c r="AL133" s="76" t="s">
        <v>277</v>
      </c>
      <c r="AM133" s="195" t="s">
        <v>1592</v>
      </c>
      <c r="AN133" s="195" t="s">
        <v>423</v>
      </c>
      <c r="AO133" s="196" t="s">
        <v>4</v>
      </c>
      <c r="AP133" s="73" t="s">
        <v>179</v>
      </c>
      <c r="AQ133" s="73" t="s">
        <v>222</v>
      </c>
      <c r="AR133" s="73" t="s">
        <v>1582</v>
      </c>
      <c r="AS133" s="75">
        <v>0</v>
      </c>
      <c r="AT133" s="75">
        <v>0</v>
      </c>
      <c r="AU133" s="75">
        <v>0</v>
      </c>
      <c r="AV133" s="197">
        <f t="shared" si="46"/>
        <v>0</v>
      </c>
      <c r="AW133" s="75">
        <v>0</v>
      </c>
      <c r="AX133" s="75">
        <v>0</v>
      </c>
      <c r="AY133" s="75">
        <v>1</v>
      </c>
      <c r="AZ133" s="197">
        <f t="shared" si="47"/>
        <v>1</v>
      </c>
      <c r="BA133" s="75">
        <v>0</v>
      </c>
      <c r="BB133" s="75">
        <v>0</v>
      </c>
      <c r="BC133" s="75">
        <v>0</v>
      </c>
      <c r="BD133" s="197">
        <f t="shared" si="44"/>
        <v>0</v>
      </c>
      <c r="BE133" s="75">
        <v>0</v>
      </c>
      <c r="BF133" s="75">
        <v>0</v>
      </c>
      <c r="BG133" s="75">
        <v>1</v>
      </c>
      <c r="BH133" s="197">
        <f t="shared" si="45"/>
        <v>1</v>
      </c>
      <c r="BI133" s="79"/>
      <c r="BJ133" s="79"/>
      <c r="BK133" s="79"/>
      <c r="BL133" s="79"/>
      <c r="BM133" s="79"/>
      <c r="BN133" s="79"/>
      <c r="BO133" s="79"/>
    </row>
    <row r="134" spans="1:67" ht="62.25" customHeight="1" x14ac:dyDescent="0.25">
      <c r="A134" s="80">
        <f t="shared" si="25"/>
        <v>127</v>
      </c>
      <c r="B134" s="73"/>
      <c r="C134" s="73" t="s">
        <v>1433</v>
      </c>
      <c r="D134" s="73" t="s">
        <v>6</v>
      </c>
      <c r="E134" s="73" t="s">
        <v>25</v>
      </c>
      <c r="F134" s="73" t="s">
        <v>303</v>
      </c>
      <c r="G134" s="73" t="s">
        <v>101</v>
      </c>
      <c r="H134" s="73" t="s">
        <v>61</v>
      </c>
      <c r="I134" s="73" t="s">
        <v>48</v>
      </c>
      <c r="J134" s="193" t="s">
        <v>256</v>
      </c>
      <c r="K134" s="193" t="s">
        <v>939</v>
      </c>
      <c r="L134" s="193" t="s">
        <v>197</v>
      </c>
      <c r="M134" s="73" t="s">
        <v>1618</v>
      </c>
      <c r="N134" s="73" t="s">
        <v>101</v>
      </c>
      <c r="O134" s="73" t="s">
        <v>101</v>
      </c>
      <c r="P134" s="73" t="s">
        <v>101</v>
      </c>
      <c r="Q134" s="73" t="s">
        <v>101</v>
      </c>
      <c r="R134" s="73" t="s">
        <v>1619</v>
      </c>
      <c r="S134" s="73" t="s">
        <v>1435</v>
      </c>
      <c r="T134" s="74" t="s">
        <v>953</v>
      </c>
      <c r="U134" s="73" t="s">
        <v>1620</v>
      </c>
      <c r="V134" s="73" t="s">
        <v>1621</v>
      </c>
      <c r="W134" s="73" t="s">
        <v>1622</v>
      </c>
      <c r="X134" s="73" t="s">
        <v>1623</v>
      </c>
      <c r="Y134" s="73" t="s">
        <v>1624</v>
      </c>
      <c r="Z134" s="73" t="s">
        <v>1625</v>
      </c>
      <c r="AA134" s="73" t="s">
        <v>4</v>
      </c>
      <c r="AB134" s="73" t="s">
        <v>426</v>
      </c>
      <c r="AC134" s="196" t="s">
        <v>1626</v>
      </c>
      <c r="AD134" s="196" t="s">
        <v>1627</v>
      </c>
      <c r="AE134" s="73" t="s">
        <v>419</v>
      </c>
      <c r="AF134" s="73" t="s">
        <v>418</v>
      </c>
      <c r="AG134" s="200" t="s">
        <v>427</v>
      </c>
      <c r="AH134" s="194">
        <v>1</v>
      </c>
      <c r="AI134" s="195">
        <v>46023</v>
      </c>
      <c r="AJ134" s="195">
        <v>46387</v>
      </c>
      <c r="AK134" s="196" t="s">
        <v>202</v>
      </c>
      <c r="AL134" s="76" t="s">
        <v>277</v>
      </c>
      <c r="AM134" s="195" t="s">
        <v>1592</v>
      </c>
      <c r="AN134" s="195" t="s">
        <v>423</v>
      </c>
      <c r="AO134" s="196" t="s">
        <v>4</v>
      </c>
      <c r="AP134" s="73" t="s">
        <v>179</v>
      </c>
      <c r="AQ134" s="73" t="s">
        <v>192</v>
      </c>
      <c r="AR134" s="73" t="s">
        <v>4</v>
      </c>
      <c r="AS134" s="75">
        <v>0</v>
      </c>
      <c r="AT134" s="75">
        <v>0</v>
      </c>
      <c r="AU134" s="75">
        <v>1</v>
      </c>
      <c r="AV134" s="197">
        <f t="shared" si="46"/>
        <v>1</v>
      </c>
      <c r="AW134" s="75">
        <v>0</v>
      </c>
      <c r="AX134" s="75">
        <v>0</v>
      </c>
      <c r="AY134" s="75">
        <v>1</v>
      </c>
      <c r="AZ134" s="197">
        <f t="shared" si="47"/>
        <v>1</v>
      </c>
      <c r="BA134" s="75">
        <v>0</v>
      </c>
      <c r="BB134" s="75">
        <v>0</v>
      </c>
      <c r="BC134" s="75">
        <v>1</v>
      </c>
      <c r="BD134" s="197">
        <f t="shared" si="44"/>
        <v>1</v>
      </c>
      <c r="BE134" s="75">
        <v>0</v>
      </c>
      <c r="BF134" s="75">
        <v>0</v>
      </c>
      <c r="BG134" s="75">
        <v>1</v>
      </c>
      <c r="BH134" s="197">
        <f t="shared" si="45"/>
        <v>1</v>
      </c>
      <c r="BI134" s="79"/>
      <c r="BJ134" s="79"/>
      <c r="BK134" s="79"/>
      <c r="BL134" s="79"/>
      <c r="BM134" s="79"/>
      <c r="BN134" s="79"/>
      <c r="BO134" s="79"/>
    </row>
    <row r="135" spans="1:67" ht="62.25" customHeight="1" x14ac:dyDescent="0.25">
      <c r="A135" s="80">
        <f t="shared" si="25"/>
        <v>128</v>
      </c>
      <c r="B135" s="73"/>
      <c r="C135" s="73" t="s">
        <v>1433</v>
      </c>
      <c r="D135" s="73" t="s">
        <v>6</v>
      </c>
      <c r="E135" s="73" t="s">
        <v>25</v>
      </c>
      <c r="F135" s="73" t="s">
        <v>298</v>
      </c>
      <c r="G135" s="73" t="s">
        <v>101</v>
      </c>
      <c r="H135" s="73" t="s">
        <v>61</v>
      </c>
      <c r="I135" s="73" t="s">
        <v>48</v>
      </c>
      <c r="J135" s="193" t="s">
        <v>256</v>
      </c>
      <c r="K135" s="193" t="s">
        <v>939</v>
      </c>
      <c r="L135" s="193" t="s">
        <v>197</v>
      </c>
      <c r="M135" s="73" t="s">
        <v>1628</v>
      </c>
      <c r="N135" s="73" t="s">
        <v>101</v>
      </c>
      <c r="O135" s="73" t="s">
        <v>101</v>
      </c>
      <c r="P135" s="73" t="s">
        <v>101</v>
      </c>
      <c r="Q135" s="73" t="s">
        <v>101</v>
      </c>
      <c r="R135" s="73" t="s">
        <v>1552</v>
      </c>
      <c r="S135" s="73" t="s">
        <v>1435</v>
      </c>
      <c r="T135" s="74" t="s">
        <v>953</v>
      </c>
      <c r="U135" s="73" t="s">
        <v>1629</v>
      </c>
      <c r="V135" s="73" t="s">
        <v>1630</v>
      </c>
      <c r="W135" s="73" t="s">
        <v>1631</v>
      </c>
      <c r="X135" s="73" t="s">
        <v>1632</v>
      </c>
      <c r="Y135" s="73" t="s">
        <v>1633</v>
      </c>
      <c r="Z135" s="73" t="s">
        <v>1634</v>
      </c>
      <c r="AA135" s="73" t="s">
        <v>1635</v>
      </c>
      <c r="AB135" s="73" t="s">
        <v>426</v>
      </c>
      <c r="AC135" s="196" t="s">
        <v>1636</v>
      </c>
      <c r="AD135" s="196" t="s">
        <v>1637</v>
      </c>
      <c r="AE135" s="196" t="s">
        <v>419</v>
      </c>
      <c r="AF135" s="73" t="s">
        <v>418</v>
      </c>
      <c r="AG135" s="200" t="s">
        <v>415</v>
      </c>
      <c r="AH135" s="194">
        <v>1</v>
      </c>
      <c r="AI135" s="195">
        <v>46023</v>
      </c>
      <c r="AJ135" s="195">
        <v>46387</v>
      </c>
      <c r="AK135" s="196" t="s">
        <v>202</v>
      </c>
      <c r="AL135" s="76" t="s">
        <v>277</v>
      </c>
      <c r="AM135" s="195" t="s">
        <v>1592</v>
      </c>
      <c r="AN135" s="195" t="s">
        <v>423</v>
      </c>
      <c r="AO135" s="196" t="s">
        <v>4</v>
      </c>
      <c r="AP135" s="73" t="s">
        <v>179</v>
      </c>
      <c r="AQ135" s="73" t="s">
        <v>192</v>
      </c>
      <c r="AR135" s="73" t="s">
        <v>1638</v>
      </c>
      <c r="AS135" s="75">
        <v>0</v>
      </c>
      <c r="AT135" s="75">
        <v>0</v>
      </c>
      <c r="AU135" s="75">
        <v>1</v>
      </c>
      <c r="AV135" s="197">
        <f t="shared" si="46"/>
        <v>1</v>
      </c>
      <c r="AW135" s="75">
        <v>0</v>
      </c>
      <c r="AX135" s="75">
        <v>0</v>
      </c>
      <c r="AY135" s="75">
        <v>1</v>
      </c>
      <c r="AZ135" s="197">
        <f t="shared" si="47"/>
        <v>1</v>
      </c>
      <c r="BA135" s="75">
        <v>0</v>
      </c>
      <c r="BB135" s="75">
        <v>0</v>
      </c>
      <c r="BC135" s="75">
        <v>1</v>
      </c>
      <c r="BD135" s="197">
        <f t="shared" si="44"/>
        <v>1</v>
      </c>
      <c r="BE135" s="75">
        <v>0</v>
      </c>
      <c r="BF135" s="75">
        <v>0</v>
      </c>
      <c r="BG135" s="75">
        <v>1</v>
      </c>
      <c r="BH135" s="197">
        <f t="shared" si="45"/>
        <v>1</v>
      </c>
      <c r="BI135" s="79"/>
      <c r="BJ135" s="79"/>
      <c r="BK135" s="79"/>
      <c r="BL135" s="79"/>
      <c r="BM135" s="79"/>
      <c r="BN135" s="79"/>
      <c r="BO135" s="79"/>
    </row>
    <row r="136" spans="1:67" ht="62.25" customHeight="1" x14ac:dyDescent="0.25">
      <c r="A136" s="80">
        <f t="shared" si="25"/>
        <v>129</v>
      </c>
      <c r="B136" s="73"/>
      <c r="C136" s="73" t="s">
        <v>1433</v>
      </c>
      <c r="D136" s="73" t="s">
        <v>6</v>
      </c>
      <c r="E136" s="73" t="s">
        <v>25</v>
      </c>
      <c r="F136" s="73" t="s">
        <v>303</v>
      </c>
      <c r="G136" s="73" t="s">
        <v>55</v>
      </c>
      <c r="H136" s="73" t="s">
        <v>61</v>
      </c>
      <c r="I136" s="73" t="s">
        <v>48</v>
      </c>
      <c r="J136" s="193" t="s">
        <v>272</v>
      </c>
      <c r="K136" s="193" t="s">
        <v>948</v>
      </c>
      <c r="L136" s="193" t="s">
        <v>197</v>
      </c>
      <c r="M136" s="73" t="s">
        <v>1639</v>
      </c>
      <c r="N136" s="73" t="s">
        <v>101</v>
      </c>
      <c r="O136" s="73" t="s">
        <v>101</v>
      </c>
      <c r="P136" s="73" t="s">
        <v>101</v>
      </c>
      <c r="Q136" s="73" t="s">
        <v>101</v>
      </c>
      <c r="R136" s="73" t="s">
        <v>1537</v>
      </c>
      <c r="S136" s="73" t="s">
        <v>1435</v>
      </c>
      <c r="T136" s="74" t="s">
        <v>463</v>
      </c>
      <c r="U136" s="73" t="s">
        <v>1640</v>
      </c>
      <c r="V136" s="73" t="s">
        <v>1641</v>
      </c>
      <c r="W136" s="73" t="s">
        <v>1642</v>
      </c>
      <c r="X136" s="73" t="s">
        <v>1643</v>
      </c>
      <c r="Y136" s="73" t="s">
        <v>4</v>
      </c>
      <c r="Z136" s="73" t="s">
        <v>420</v>
      </c>
      <c r="AA136" s="73" t="s">
        <v>4</v>
      </c>
      <c r="AB136" s="73" t="s">
        <v>420</v>
      </c>
      <c r="AC136" s="73" t="s">
        <v>1644</v>
      </c>
      <c r="AD136" s="73" t="s">
        <v>1645</v>
      </c>
      <c r="AE136" s="73" t="s">
        <v>419</v>
      </c>
      <c r="AF136" s="73" t="s">
        <v>424</v>
      </c>
      <c r="AG136" s="73" t="s">
        <v>415</v>
      </c>
      <c r="AH136" s="199">
        <v>4</v>
      </c>
      <c r="AI136" s="195">
        <v>46023</v>
      </c>
      <c r="AJ136" s="195">
        <v>46387</v>
      </c>
      <c r="AK136" s="196" t="s">
        <v>202</v>
      </c>
      <c r="AL136" s="73" t="s">
        <v>262</v>
      </c>
      <c r="AM136" s="73" t="s">
        <v>1646</v>
      </c>
      <c r="AN136" s="73" t="s">
        <v>423</v>
      </c>
      <c r="AO136" s="196" t="s">
        <v>4</v>
      </c>
      <c r="AP136" s="73" t="s">
        <v>179</v>
      </c>
      <c r="AQ136" s="73" t="s">
        <v>192</v>
      </c>
      <c r="AR136" s="73"/>
      <c r="AS136" s="80">
        <v>0</v>
      </c>
      <c r="AT136" s="80">
        <v>0</v>
      </c>
      <c r="AU136" s="80">
        <v>1</v>
      </c>
      <c r="AV136" s="198">
        <f t="shared" ref="AV136" si="48">+AS136+AT136+AU136</f>
        <v>1</v>
      </c>
      <c r="AW136" s="80">
        <v>0</v>
      </c>
      <c r="AX136" s="80">
        <v>0</v>
      </c>
      <c r="AY136" s="80">
        <v>1</v>
      </c>
      <c r="AZ136" s="198">
        <f t="shared" si="43"/>
        <v>1</v>
      </c>
      <c r="BA136" s="80">
        <v>0</v>
      </c>
      <c r="BB136" s="80">
        <v>0</v>
      </c>
      <c r="BC136" s="80">
        <v>1</v>
      </c>
      <c r="BD136" s="198">
        <f t="shared" si="44"/>
        <v>1</v>
      </c>
      <c r="BE136" s="80">
        <v>0</v>
      </c>
      <c r="BF136" s="80">
        <v>0</v>
      </c>
      <c r="BG136" s="80">
        <v>1</v>
      </c>
      <c r="BH136" s="198">
        <f t="shared" si="45"/>
        <v>1</v>
      </c>
      <c r="BI136" s="79"/>
      <c r="BJ136" s="79"/>
      <c r="BK136" s="79"/>
      <c r="BL136" s="79"/>
      <c r="BM136" s="79"/>
      <c r="BN136" s="79"/>
      <c r="BO136" s="79"/>
    </row>
    <row r="137" spans="1:67" ht="62.25" customHeight="1" x14ac:dyDescent="0.25">
      <c r="A137" s="80">
        <f t="shared" si="25"/>
        <v>130</v>
      </c>
      <c r="B137" s="73"/>
      <c r="C137" s="73" t="s">
        <v>1433</v>
      </c>
      <c r="D137" s="73" t="s">
        <v>6</v>
      </c>
      <c r="E137" s="73" t="s">
        <v>25</v>
      </c>
      <c r="F137" s="73" t="s">
        <v>303</v>
      </c>
      <c r="G137" s="73" t="s">
        <v>55</v>
      </c>
      <c r="H137" s="73" t="s">
        <v>61</v>
      </c>
      <c r="I137" s="73" t="s">
        <v>48</v>
      </c>
      <c r="J137" s="193" t="s">
        <v>272</v>
      </c>
      <c r="K137" s="193" t="s">
        <v>948</v>
      </c>
      <c r="L137" s="193" t="s">
        <v>197</v>
      </c>
      <c r="M137" s="73" t="s">
        <v>1647</v>
      </c>
      <c r="N137" s="73" t="s">
        <v>101</v>
      </c>
      <c r="O137" s="73" t="s">
        <v>101</v>
      </c>
      <c r="P137" s="73" t="s">
        <v>101</v>
      </c>
      <c r="Q137" s="73" t="s">
        <v>101</v>
      </c>
      <c r="R137" s="73" t="s">
        <v>1648</v>
      </c>
      <c r="S137" s="73" t="s">
        <v>1435</v>
      </c>
      <c r="T137" s="74" t="s">
        <v>463</v>
      </c>
      <c r="U137" s="73" t="s">
        <v>1649</v>
      </c>
      <c r="V137" s="73" t="s">
        <v>1650</v>
      </c>
      <c r="W137" s="73" t="s">
        <v>1651</v>
      </c>
      <c r="X137" s="73" t="s">
        <v>1652</v>
      </c>
      <c r="Y137" s="73" t="s">
        <v>1653</v>
      </c>
      <c r="Z137" s="73" t="s">
        <v>1654</v>
      </c>
      <c r="AA137" s="73" t="s">
        <v>1655</v>
      </c>
      <c r="AB137" s="73" t="s">
        <v>426</v>
      </c>
      <c r="AC137" s="73" t="s">
        <v>1656</v>
      </c>
      <c r="AD137" s="73" t="s">
        <v>1657</v>
      </c>
      <c r="AE137" s="73" t="s">
        <v>430</v>
      </c>
      <c r="AF137" s="73" t="s">
        <v>418</v>
      </c>
      <c r="AG137" s="73" t="s">
        <v>415</v>
      </c>
      <c r="AH137" s="194">
        <v>1</v>
      </c>
      <c r="AI137" s="195">
        <v>46023</v>
      </c>
      <c r="AJ137" s="195">
        <v>46387</v>
      </c>
      <c r="AK137" s="196" t="s">
        <v>202</v>
      </c>
      <c r="AL137" s="73" t="s">
        <v>262</v>
      </c>
      <c r="AM137" s="73" t="s">
        <v>1646</v>
      </c>
      <c r="AN137" s="73" t="s">
        <v>423</v>
      </c>
      <c r="AO137" s="196" t="s">
        <v>4</v>
      </c>
      <c r="AP137" s="73" t="s">
        <v>179</v>
      </c>
      <c r="AQ137" s="73" t="s">
        <v>192</v>
      </c>
      <c r="AR137" s="73"/>
      <c r="AS137" s="75">
        <v>0</v>
      </c>
      <c r="AT137" s="75">
        <v>0</v>
      </c>
      <c r="AU137" s="75">
        <v>1</v>
      </c>
      <c r="AV137" s="197">
        <f>SUM(AS137:AU137)</f>
        <v>1</v>
      </c>
      <c r="AW137" s="75">
        <v>0</v>
      </c>
      <c r="AX137" s="75">
        <v>0</v>
      </c>
      <c r="AY137" s="75">
        <v>1</v>
      </c>
      <c r="AZ137" s="197">
        <f t="shared" si="47"/>
        <v>1</v>
      </c>
      <c r="BA137" s="75">
        <v>0</v>
      </c>
      <c r="BB137" s="75">
        <v>0</v>
      </c>
      <c r="BC137" s="75">
        <v>1</v>
      </c>
      <c r="BD137" s="197">
        <f t="shared" si="44"/>
        <v>1</v>
      </c>
      <c r="BE137" s="75">
        <v>0</v>
      </c>
      <c r="BF137" s="75">
        <v>0</v>
      </c>
      <c r="BG137" s="75">
        <v>1</v>
      </c>
      <c r="BH137" s="197">
        <f t="shared" si="45"/>
        <v>1</v>
      </c>
      <c r="BI137" s="79"/>
      <c r="BJ137" s="79"/>
      <c r="BK137" s="79"/>
      <c r="BL137" s="79"/>
      <c r="BM137" s="79"/>
      <c r="BN137" s="79"/>
      <c r="BO137" s="79"/>
    </row>
    <row r="138" spans="1:67" ht="62.25" customHeight="1" x14ac:dyDescent="0.25">
      <c r="A138" s="80">
        <f t="shared" ref="A138:A161" si="49">+A137+1</f>
        <v>131</v>
      </c>
      <c r="B138" s="73"/>
      <c r="C138" s="73" t="s">
        <v>1433</v>
      </c>
      <c r="D138" s="73" t="s">
        <v>6</v>
      </c>
      <c r="E138" s="73" t="s">
        <v>25</v>
      </c>
      <c r="F138" s="73" t="s">
        <v>198</v>
      </c>
      <c r="G138" s="73" t="s">
        <v>55</v>
      </c>
      <c r="H138" s="202" t="s">
        <v>101</v>
      </c>
      <c r="I138" s="73" t="s">
        <v>48</v>
      </c>
      <c r="J138" s="193" t="s">
        <v>272</v>
      </c>
      <c r="K138" s="193" t="s">
        <v>945</v>
      </c>
      <c r="L138" s="193" t="s">
        <v>197</v>
      </c>
      <c r="M138" s="73" t="s">
        <v>1658</v>
      </c>
      <c r="N138" s="73" t="s">
        <v>101</v>
      </c>
      <c r="O138" s="73" t="s">
        <v>101</v>
      </c>
      <c r="P138" s="73" t="s">
        <v>101</v>
      </c>
      <c r="Q138" s="73" t="s">
        <v>101</v>
      </c>
      <c r="R138" s="73" t="s">
        <v>101</v>
      </c>
      <c r="S138" s="73" t="s">
        <v>1435</v>
      </c>
      <c r="T138" s="74" t="s">
        <v>463</v>
      </c>
      <c r="U138" s="73" t="s">
        <v>1659</v>
      </c>
      <c r="V138" s="73" t="s">
        <v>1660</v>
      </c>
      <c r="W138" s="73" t="s">
        <v>1661</v>
      </c>
      <c r="X138" s="73" t="s">
        <v>1662</v>
      </c>
      <c r="Y138" s="73" t="s">
        <v>1663</v>
      </c>
      <c r="Z138" s="73" t="s">
        <v>1664</v>
      </c>
      <c r="AA138" s="73" t="s">
        <v>1664</v>
      </c>
      <c r="AB138" s="73" t="s">
        <v>426</v>
      </c>
      <c r="AC138" s="73" t="s">
        <v>1665</v>
      </c>
      <c r="AD138" s="73" t="s">
        <v>4</v>
      </c>
      <c r="AE138" s="73" t="s">
        <v>419</v>
      </c>
      <c r="AF138" s="73" t="s">
        <v>418</v>
      </c>
      <c r="AG138" s="73" t="s">
        <v>427</v>
      </c>
      <c r="AH138" s="194">
        <v>1</v>
      </c>
      <c r="AI138" s="195">
        <v>46023</v>
      </c>
      <c r="AJ138" s="195">
        <v>46387</v>
      </c>
      <c r="AK138" s="73" t="s">
        <v>202</v>
      </c>
      <c r="AL138" s="73" t="s">
        <v>269</v>
      </c>
      <c r="AM138" s="73" t="s">
        <v>1666</v>
      </c>
      <c r="AN138" s="73" t="s">
        <v>417</v>
      </c>
      <c r="AO138" s="196" t="s">
        <v>4</v>
      </c>
      <c r="AP138" s="73" t="s">
        <v>179</v>
      </c>
      <c r="AQ138" s="73" t="s">
        <v>222</v>
      </c>
      <c r="AR138" s="73" t="s">
        <v>4</v>
      </c>
      <c r="AS138" s="80">
        <v>0</v>
      </c>
      <c r="AT138" s="80">
        <v>0</v>
      </c>
      <c r="AU138" s="80">
        <v>0</v>
      </c>
      <c r="AV138" s="197">
        <f t="shared" ref="AV138:AV141" si="50">SUM(AS138:AU138)</f>
        <v>0</v>
      </c>
      <c r="AW138" s="80">
        <v>0</v>
      </c>
      <c r="AX138" s="80">
        <v>0</v>
      </c>
      <c r="AY138" s="75">
        <v>1</v>
      </c>
      <c r="AZ138" s="183">
        <f t="shared" si="47"/>
        <v>1</v>
      </c>
      <c r="BA138" s="80">
        <v>0</v>
      </c>
      <c r="BB138" s="80">
        <v>0</v>
      </c>
      <c r="BC138" s="80">
        <v>0</v>
      </c>
      <c r="BD138" s="198">
        <f t="shared" si="44"/>
        <v>0</v>
      </c>
      <c r="BE138" s="80">
        <v>0</v>
      </c>
      <c r="BF138" s="80">
        <v>0</v>
      </c>
      <c r="BG138" s="75">
        <v>1</v>
      </c>
      <c r="BH138" s="183">
        <f t="shared" si="45"/>
        <v>1</v>
      </c>
      <c r="BI138" s="79"/>
      <c r="BJ138" s="79"/>
      <c r="BK138" s="79"/>
      <c r="BL138" s="79"/>
      <c r="BM138" s="79"/>
      <c r="BN138" s="79"/>
      <c r="BO138" s="79"/>
    </row>
    <row r="139" spans="1:67" ht="62.25" customHeight="1" x14ac:dyDescent="0.25">
      <c r="A139" s="80">
        <f t="shared" si="49"/>
        <v>132</v>
      </c>
      <c r="B139" s="73"/>
      <c r="C139" s="73" t="s">
        <v>1433</v>
      </c>
      <c r="D139" s="73" t="s">
        <v>6</v>
      </c>
      <c r="E139" s="73" t="s">
        <v>25</v>
      </c>
      <c r="F139" s="73" t="s">
        <v>198</v>
      </c>
      <c r="G139" s="73" t="s">
        <v>55</v>
      </c>
      <c r="H139" s="73" t="s">
        <v>101</v>
      </c>
      <c r="I139" s="73" t="s">
        <v>48</v>
      </c>
      <c r="J139" s="193" t="s">
        <v>272</v>
      </c>
      <c r="K139" s="193" t="s">
        <v>945</v>
      </c>
      <c r="L139" s="193" t="s">
        <v>197</v>
      </c>
      <c r="M139" s="73" t="s">
        <v>1667</v>
      </c>
      <c r="N139" s="73" t="s">
        <v>101</v>
      </c>
      <c r="O139" s="73" t="s">
        <v>101</v>
      </c>
      <c r="P139" s="73" t="s">
        <v>101</v>
      </c>
      <c r="Q139" s="73" t="s">
        <v>101</v>
      </c>
      <c r="R139" s="73" t="s">
        <v>101</v>
      </c>
      <c r="S139" s="73" t="s">
        <v>1435</v>
      </c>
      <c r="T139" s="74" t="s">
        <v>463</v>
      </c>
      <c r="U139" s="73" t="s">
        <v>1668</v>
      </c>
      <c r="V139" s="73" t="s">
        <v>1669</v>
      </c>
      <c r="W139" s="73" t="s">
        <v>1670</v>
      </c>
      <c r="X139" s="73" t="s">
        <v>1671</v>
      </c>
      <c r="Y139" s="73" t="s">
        <v>1672</v>
      </c>
      <c r="Z139" s="73" t="s">
        <v>1664</v>
      </c>
      <c r="AA139" s="73" t="s">
        <v>1664</v>
      </c>
      <c r="AB139" s="73" t="s">
        <v>426</v>
      </c>
      <c r="AC139" s="73" t="s">
        <v>1665</v>
      </c>
      <c r="AD139" s="73" t="s">
        <v>4</v>
      </c>
      <c r="AE139" s="73" t="s">
        <v>430</v>
      </c>
      <c r="AF139" s="73" t="s">
        <v>418</v>
      </c>
      <c r="AG139" s="73" t="s">
        <v>421</v>
      </c>
      <c r="AH139" s="194">
        <v>0.85</v>
      </c>
      <c r="AI139" s="195">
        <v>46023</v>
      </c>
      <c r="AJ139" s="195">
        <v>46387</v>
      </c>
      <c r="AK139" s="73" t="s">
        <v>202</v>
      </c>
      <c r="AL139" s="73" t="s">
        <v>269</v>
      </c>
      <c r="AM139" s="73" t="s">
        <v>1666</v>
      </c>
      <c r="AN139" s="73" t="s">
        <v>417</v>
      </c>
      <c r="AO139" s="196" t="s">
        <v>4</v>
      </c>
      <c r="AP139" s="73" t="s">
        <v>179</v>
      </c>
      <c r="AQ139" s="73" t="s">
        <v>222</v>
      </c>
      <c r="AR139" s="73" t="s">
        <v>4</v>
      </c>
      <c r="AS139" s="80">
        <v>0</v>
      </c>
      <c r="AT139" s="80">
        <v>0</v>
      </c>
      <c r="AU139" s="80">
        <v>0</v>
      </c>
      <c r="AV139" s="197">
        <f t="shared" si="50"/>
        <v>0</v>
      </c>
      <c r="AW139" s="80">
        <v>0</v>
      </c>
      <c r="AX139" s="80">
        <v>0</v>
      </c>
      <c r="AY139" s="75">
        <v>0.85</v>
      </c>
      <c r="AZ139" s="183">
        <f t="shared" si="47"/>
        <v>0.85</v>
      </c>
      <c r="BA139" s="80">
        <v>0</v>
      </c>
      <c r="BB139" s="80">
        <v>0</v>
      </c>
      <c r="BC139" s="80">
        <v>0</v>
      </c>
      <c r="BD139" s="198">
        <f t="shared" si="44"/>
        <v>0</v>
      </c>
      <c r="BE139" s="80">
        <v>0</v>
      </c>
      <c r="BF139" s="80">
        <v>0</v>
      </c>
      <c r="BG139" s="75">
        <v>0.85</v>
      </c>
      <c r="BH139" s="183">
        <f t="shared" si="45"/>
        <v>0.85</v>
      </c>
      <c r="BI139" s="79"/>
      <c r="BJ139" s="79"/>
      <c r="BK139" s="79"/>
      <c r="BL139" s="79"/>
      <c r="BM139" s="79"/>
      <c r="BN139" s="79"/>
      <c r="BO139" s="79"/>
    </row>
    <row r="140" spans="1:67" ht="62.25" customHeight="1" x14ac:dyDescent="0.25">
      <c r="A140" s="80">
        <f t="shared" si="49"/>
        <v>133</v>
      </c>
      <c r="B140" s="73"/>
      <c r="C140" s="73" t="s">
        <v>1433</v>
      </c>
      <c r="D140" s="73" t="s">
        <v>6</v>
      </c>
      <c r="E140" s="73" t="s">
        <v>25</v>
      </c>
      <c r="F140" s="73" t="s">
        <v>198</v>
      </c>
      <c r="G140" s="203" t="s">
        <v>101</v>
      </c>
      <c r="H140" s="202" t="s">
        <v>915</v>
      </c>
      <c r="I140" s="73" t="s">
        <v>48</v>
      </c>
      <c r="J140" s="193" t="s">
        <v>272</v>
      </c>
      <c r="K140" s="193" t="s">
        <v>945</v>
      </c>
      <c r="L140" s="193" t="s">
        <v>197</v>
      </c>
      <c r="M140" s="73" t="s">
        <v>1673</v>
      </c>
      <c r="N140" s="73" t="s">
        <v>101</v>
      </c>
      <c r="O140" s="73" t="s">
        <v>101</v>
      </c>
      <c r="P140" s="73" t="s">
        <v>101</v>
      </c>
      <c r="Q140" s="73" t="s">
        <v>101</v>
      </c>
      <c r="R140" s="73" t="s">
        <v>101</v>
      </c>
      <c r="S140" s="73" t="s">
        <v>1435</v>
      </c>
      <c r="T140" s="74" t="s">
        <v>463</v>
      </c>
      <c r="U140" s="73" t="s">
        <v>1674</v>
      </c>
      <c r="V140" s="73" t="s">
        <v>1675</v>
      </c>
      <c r="W140" s="73" t="s">
        <v>1676</v>
      </c>
      <c r="X140" s="73" t="s">
        <v>1677</v>
      </c>
      <c r="Y140" s="73" t="s">
        <v>1678</v>
      </c>
      <c r="Z140" s="73" t="s">
        <v>1664</v>
      </c>
      <c r="AA140" s="73" t="s">
        <v>1664</v>
      </c>
      <c r="AB140" s="73" t="s">
        <v>426</v>
      </c>
      <c r="AC140" s="73" t="s">
        <v>1665</v>
      </c>
      <c r="AD140" s="73" t="s">
        <v>4</v>
      </c>
      <c r="AE140" s="73" t="s">
        <v>419</v>
      </c>
      <c r="AF140" s="73" t="s">
        <v>418</v>
      </c>
      <c r="AG140" s="73" t="s">
        <v>427</v>
      </c>
      <c r="AH140" s="194">
        <v>1</v>
      </c>
      <c r="AI140" s="195">
        <v>46023</v>
      </c>
      <c r="AJ140" s="195">
        <v>46387</v>
      </c>
      <c r="AK140" s="73" t="s">
        <v>202</v>
      </c>
      <c r="AL140" s="73" t="s">
        <v>269</v>
      </c>
      <c r="AM140" s="73" t="s">
        <v>1666</v>
      </c>
      <c r="AN140" s="73" t="s">
        <v>417</v>
      </c>
      <c r="AO140" s="196" t="s">
        <v>4</v>
      </c>
      <c r="AP140" s="73" t="s">
        <v>179</v>
      </c>
      <c r="AQ140" s="73" t="s">
        <v>222</v>
      </c>
      <c r="AR140" s="73" t="s">
        <v>4</v>
      </c>
      <c r="AS140" s="80">
        <v>0</v>
      </c>
      <c r="AT140" s="80">
        <v>0</v>
      </c>
      <c r="AU140" s="80">
        <v>0</v>
      </c>
      <c r="AV140" s="197">
        <f t="shared" si="50"/>
        <v>0</v>
      </c>
      <c r="AW140" s="80">
        <v>0</v>
      </c>
      <c r="AX140" s="80">
        <v>0</v>
      </c>
      <c r="AY140" s="75">
        <v>1</v>
      </c>
      <c r="AZ140" s="183">
        <f t="shared" si="47"/>
        <v>1</v>
      </c>
      <c r="BA140" s="80">
        <v>0</v>
      </c>
      <c r="BB140" s="80">
        <v>0</v>
      </c>
      <c r="BC140" s="80">
        <v>0</v>
      </c>
      <c r="BD140" s="198">
        <f t="shared" si="44"/>
        <v>0</v>
      </c>
      <c r="BE140" s="80">
        <v>0</v>
      </c>
      <c r="BF140" s="80">
        <v>0</v>
      </c>
      <c r="BG140" s="182">
        <v>1</v>
      </c>
      <c r="BH140" s="183">
        <f t="shared" si="45"/>
        <v>1</v>
      </c>
      <c r="BI140" s="79"/>
      <c r="BJ140" s="79"/>
      <c r="BK140" s="79"/>
      <c r="BL140" s="79"/>
      <c r="BM140" s="79"/>
      <c r="BN140" s="79"/>
      <c r="BO140" s="79"/>
    </row>
    <row r="141" spans="1:67" ht="62.25" customHeight="1" x14ac:dyDescent="0.25">
      <c r="A141" s="80">
        <f t="shared" si="49"/>
        <v>134</v>
      </c>
      <c r="B141" s="73"/>
      <c r="C141" s="73" t="s">
        <v>1433</v>
      </c>
      <c r="D141" s="73" t="s">
        <v>6</v>
      </c>
      <c r="E141" s="73" t="s">
        <v>25</v>
      </c>
      <c r="F141" s="73" t="s">
        <v>198</v>
      </c>
      <c r="G141" s="73" t="s">
        <v>55</v>
      </c>
      <c r="H141" s="73" t="s">
        <v>101</v>
      </c>
      <c r="I141" s="73" t="s">
        <v>48</v>
      </c>
      <c r="J141" s="193" t="s">
        <v>272</v>
      </c>
      <c r="K141" s="193" t="s">
        <v>946</v>
      </c>
      <c r="L141" s="193" t="s">
        <v>197</v>
      </c>
      <c r="M141" s="73" t="s">
        <v>1679</v>
      </c>
      <c r="N141" s="73" t="s">
        <v>101</v>
      </c>
      <c r="O141" s="73" t="s">
        <v>101</v>
      </c>
      <c r="P141" s="73" t="s">
        <v>101</v>
      </c>
      <c r="Q141" s="73" t="s">
        <v>101</v>
      </c>
      <c r="R141" s="73" t="s">
        <v>101</v>
      </c>
      <c r="S141" s="73" t="s">
        <v>1435</v>
      </c>
      <c r="T141" s="74" t="s">
        <v>463</v>
      </c>
      <c r="U141" s="73" t="s">
        <v>1680</v>
      </c>
      <c r="V141" s="73" t="s">
        <v>1681</v>
      </c>
      <c r="W141" s="73" t="s">
        <v>1682</v>
      </c>
      <c r="X141" s="73" t="s">
        <v>1683</v>
      </c>
      <c r="Y141" s="73" t="s">
        <v>1684</v>
      </c>
      <c r="Z141" s="73" t="s">
        <v>1664</v>
      </c>
      <c r="AA141" s="73" t="s">
        <v>1685</v>
      </c>
      <c r="AB141" s="73" t="s">
        <v>426</v>
      </c>
      <c r="AC141" s="73" t="s">
        <v>1665</v>
      </c>
      <c r="AD141" s="73" t="s">
        <v>4</v>
      </c>
      <c r="AE141" s="73" t="s">
        <v>419</v>
      </c>
      <c r="AF141" s="73" t="s">
        <v>418</v>
      </c>
      <c r="AG141" s="73" t="s">
        <v>427</v>
      </c>
      <c r="AH141" s="179">
        <v>1</v>
      </c>
      <c r="AI141" s="195">
        <v>46023</v>
      </c>
      <c r="AJ141" s="195">
        <v>46387</v>
      </c>
      <c r="AK141" s="73" t="s">
        <v>202</v>
      </c>
      <c r="AL141" s="73" t="s">
        <v>269</v>
      </c>
      <c r="AM141" s="73" t="s">
        <v>1666</v>
      </c>
      <c r="AN141" s="73" t="s">
        <v>417</v>
      </c>
      <c r="AO141" s="196" t="s">
        <v>4</v>
      </c>
      <c r="AP141" s="73" t="s">
        <v>179</v>
      </c>
      <c r="AQ141" s="73" t="s">
        <v>222</v>
      </c>
      <c r="AR141" s="73" t="s">
        <v>4</v>
      </c>
      <c r="AS141" s="80">
        <v>0</v>
      </c>
      <c r="AT141" s="80">
        <v>0</v>
      </c>
      <c r="AU141" s="80">
        <v>0</v>
      </c>
      <c r="AV141" s="197">
        <f t="shared" si="50"/>
        <v>0</v>
      </c>
      <c r="AW141" s="80">
        <v>0</v>
      </c>
      <c r="AX141" s="80">
        <v>0</v>
      </c>
      <c r="AY141" s="75">
        <v>1</v>
      </c>
      <c r="AZ141" s="183">
        <f t="shared" si="47"/>
        <v>1</v>
      </c>
      <c r="BA141" s="80">
        <v>0</v>
      </c>
      <c r="BB141" s="80">
        <v>0</v>
      </c>
      <c r="BC141" s="80">
        <v>0</v>
      </c>
      <c r="BD141" s="198">
        <f t="shared" si="44"/>
        <v>0</v>
      </c>
      <c r="BE141" s="80">
        <v>0</v>
      </c>
      <c r="BF141" s="80">
        <v>0</v>
      </c>
      <c r="BG141" s="75">
        <v>1</v>
      </c>
      <c r="BH141" s="183">
        <f t="shared" si="45"/>
        <v>1</v>
      </c>
      <c r="BI141" s="79"/>
      <c r="BJ141" s="79"/>
      <c r="BK141" s="79"/>
      <c r="BL141" s="79"/>
      <c r="BM141" s="79"/>
      <c r="BN141" s="79"/>
      <c r="BO141" s="79"/>
    </row>
    <row r="142" spans="1:67" ht="62.25" customHeight="1" x14ac:dyDescent="0.25">
      <c r="A142" s="80">
        <f t="shared" si="49"/>
        <v>135</v>
      </c>
      <c r="B142" s="73"/>
      <c r="C142" s="73" t="s">
        <v>1433</v>
      </c>
      <c r="D142" s="73" t="s">
        <v>6</v>
      </c>
      <c r="E142" s="73" t="s">
        <v>25</v>
      </c>
      <c r="F142" s="73" t="s">
        <v>198</v>
      </c>
      <c r="G142" s="73" t="s">
        <v>55</v>
      </c>
      <c r="H142" s="202" t="s">
        <v>61</v>
      </c>
      <c r="I142" s="73" t="s">
        <v>48</v>
      </c>
      <c r="J142" s="193" t="s">
        <v>272</v>
      </c>
      <c r="K142" s="193" t="s">
        <v>945</v>
      </c>
      <c r="L142" s="193" t="s">
        <v>197</v>
      </c>
      <c r="M142" s="73" t="s">
        <v>1686</v>
      </c>
      <c r="N142" s="73" t="s">
        <v>101</v>
      </c>
      <c r="O142" s="73" t="s">
        <v>101</v>
      </c>
      <c r="P142" s="73" t="s">
        <v>101</v>
      </c>
      <c r="Q142" s="73" t="s">
        <v>101</v>
      </c>
      <c r="R142" s="73" t="s">
        <v>1687</v>
      </c>
      <c r="S142" s="73" t="s">
        <v>1435</v>
      </c>
      <c r="T142" s="74" t="s">
        <v>463</v>
      </c>
      <c r="U142" s="73" t="s">
        <v>1688</v>
      </c>
      <c r="V142" s="73" t="s">
        <v>1689</v>
      </c>
      <c r="W142" s="73" t="s">
        <v>1642</v>
      </c>
      <c r="X142" s="73" t="s">
        <v>1642</v>
      </c>
      <c r="Y142" s="73" t="s">
        <v>4</v>
      </c>
      <c r="Z142" s="73" t="s">
        <v>1690</v>
      </c>
      <c r="AA142" s="73" t="s">
        <v>1691</v>
      </c>
      <c r="AB142" s="73" t="s">
        <v>420</v>
      </c>
      <c r="AC142" s="73" t="s">
        <v>1692</v>
      </c>
      <c r="AD142" s="73" t="s">
        <v>1693</v>
      </c>
      <c r="AE142" s="73" t="s">
        <v>419</v>
      </c>
      <c r="AF142" s="73" t="s">
        <v>418</v>
      </c>
      <c r="AG142" s="73" t="s">
        <v>427</v>
      </c>
      <c r="AH142" s="199">
        <v>1</v>
      </c>
      <c r="AI142" s="195">
        <v>46023</v>
      </c>
      <c r="AJ142" s="195">
        <v>46387</v>
      </c>
      <c r="AK142" s="73" t="s">
        <v>202</v>
      </c>
      <c r="AL142" s="73" t="s">
        <v>269</v>
      </c>
      <c r="AM142" s="73" t="s">
        <v>1666</v>
      </c>
      <c r="AN142" s="73" t="s">
        <v>417</v>
      </c>
      <c r="AO142" s="196" t="s">
        <v>4</v>
      </c>
      <c r="AP142" s="73" t="s">
        <v>179</v>
      </c>
      <c r="AQ142" s="73" t="s">
        <v>235</v>
      </c>
      <c r="AR142" s="73" t="s">
        <v>4</v>
      </c>
      <c r="AS142" s="80">
        <v>0</v>
      </c>
      <c r="AT142" s="80">
        <v>0</v>
      </c>
      <c r="AU142" s="80">
        <v>0</v>
      </c>
      <c r="AV142" s="198">
        <f t="shared" ref="AV142" si="51">+AS142+AT142+AU142</f>
        <v>0</v>
      </c>
      <c r="AW142" s="80">
        <v>0</v>
      </c>
      <c r="AX142" s="80">
        <v>0</v>
      </c>
      <c r="AY142" s="80">
        <v>1</v>
      </c>
      <c r="AZ142" s="198">
        <f t="shared" si="43"/>
        <v>1</v>
      </c>
      <c r="BA142" s="80">
        <v>0</v>
      </c>
      <c r="BB142" s="80">
        <v>0</v>
      </c>
      <c r="BC142" s="80">
        <v>0</v>
      </c>
      <c r="BD142" s="198">
        <f t="shared" si="44"/>
        <v>0</v>
      </c>
      <c r="BE142" s="80">
        <v>0</v>
      </c>
      <c r="BF142" s="80">
        <v>0</v>
      </c>
      <c r="BG142" s="80">
        <v>0</v>
      </c>
      <c r="BH142" s="198">
        <f t="shared" si="45"/>
        <v>0</v>
      </c>
      <c r="BI142" s="79"/>
      <c r="BJ142" s="79"/>
      <c r="BK142" s="79"/>
      <c r="BL142" s="79"/>
      <c r="BM142" s="79"/>
      <c r="BN142" s="79"/>
      <c r="BO142" s="79"/>
    </row>
    <row r="143" spans="1:67" ht="62.25" customHeight="1" x14ac:dyDescent="0.25">
      <c r="A143" s="80">
        <f t="shared" si="49"/>
        <v>136</v>
      </c>
      <c r="B143" s="73"/>
      <c r="C143" s="73" t="s">
        <v>1433</v>
      </c>
      <c r="D143" s="73" t="s">
        <v>6</v>
      </c>
      <c r="E143" s="73" t="s">
        <v>25</v>
      </c>
      <c r="F143" s="73" t="s">
        <v>198</v>
      </c>
      <c r="G143" s="73" t="s">
        <v>55</v>
      </c>
      <c r="H143" s="73" t="s">
        <v>101</v>
      </c>
      <c r="I143" s="73" t="s">
        <v>48</v>
      </c>
      <c r="J143" s="193" t="s">
        <v>272</v>
      </c>
      <c r="K143" s="193" t="s">
        <v>945</v>
      </c>
      <c r="L143" s="193" t="s">
        <v>197</v>
      </c>
      <c r="M143" s="73" t="s">
        <v>1694</v>
      </c>
      <c r="N143" s="73" t="s">
        <v>101</v>
      </c>
      <c r="O143" s="73" t="s">
        <v>101</v>
      </c>
      <c r="P143" s="73" t="s">
        <v>101</v>
      </c>
      <c r="Q143" s="73" t="s">
        <v>101</v>
      </c>
      <c r="R143" s="73" t="s">
        <v>101</v>
      </c>
      <c r="S143" s="73" t="s">
        <v>1435</v>
      </c>
      <c r="T143" s="74" t="s">
        <v>463</v>
      </c>
      <c r="U143" s="73" t="s">
        <v>1695</v>
      </c>
      <c r="V143" s="73" t="s">
        <v>1696</v>
      </c>
      <c r="W143" s="73" t="s">
        <v>1697</v>
      </c>
      <c r="X143" s="73" t="s">
        <v>1698</v>
      </c>
      <c r="Y143" s="73" t="s">
        <v>1699</v>
      </c>
      <c r="Z143" s="73" t="s">
        <v>1700</v>
      </c>
      <c r="AA143" s="73" t="s">
        <v>1701</v>
      </c>
      <c r="AB143" s="73" t="s">
        <v>426</v>
      </c>
      <c r="AC143" s="73" t="s">
        <v>1702</v>
      </c>
      <c r="AD143" s="73" t="s">
        <v>101</v>
      </c>
      <c r="AE143" s="73" t="s">
        <v>419</v>
      </c>
      <c r="AF143" s="73" t="s">
        <v>418</v>
      </c>
      <c r="AG143" s="73" t="s">
        <v>427</v>
      </c>
      <c r="AH143" s="194">
        <v>1</v>
      </c>
      <c r="AI143" s="195">
        <v>46023</v>
      </c>
      <c r="AJ143" s="195">
        <v>46387</v>
      </c>
      <c r="AK143" s="73" t="s">
        <v>202</v>
      </c>
      <c r="AL143" s="73" t="s">
        <v>285</v>
      </c>
      <c r="AM143" s="73" t="s">
        <v>1703</v>
      </c>
      <c r="AN143" s="73" t="s">
        <v>417</v>
      </c>
      <c r="AO143" s="196" t="s">
        <v>4</v>
      </c>
      <c r="AP143" s="73" t="s">
        <v>179</v>
      </c>
      <c r="AQ143" s="73" t="s">
        <v>192</v>
      </c>
      <c r="AR143" s="73" t="s">
        <v>4</v>
      </c>
      <c r="AS143" s="75">
        <v>0</v>
      </c>
      <c r="AT143" s="75">
        <v>0</v>
      </c>
      <c r="AU143" s="75">
        <v>1</v>
      </c>
      <c r="AV143" s="197">
        <f>SUM(AS143:AU143)</f>
        <v>1</v>
      </c>
      <c r="AW143" s="75">
        <v>0</v>
      </c>
      <c r="AX143" s="75">
        <v>0</v>
      </c>
      <c r="AY143" s="75">
        <v>1</v>
      </c>
      <c r="AZ143" s="197">
        <f t="shared" ref="AZ143" si="52">SUM(AW143:AY143)</f>
        <v>1</v>
      </c>
      <c r="BA143" s="75">
        <v>0</v>
      </c>
      <c r="BB143" s="75">
        <v>0</v>
      </c>
      <c r="BC143" s="75">
        <v>1</v>
      </c>
      <c r="BD143" s="197">
        <f t="shared" si="44"/>
        <v>1</v>
      </c>
      <c r="BE143" s="75">
        <v>0</v>
      </c>
      <c r="BF143" s="75">
        <v>0</v>
      </c>
      <c r="BG143" s="75">
        <v>1</v>
      </c>
      <c r="BH143" s="197">
        <f t="shared" si="45"/>
        <v>1</v>
      </c>
      <c r="BI143" s="79"/>
      <c r="BJ143" s="79"/>
      <c r="BK143" s="79"/>
      <c r="BL143" s="79"/>
      <c r="BM143" s="79"/>
      <c r="BN143" s="79"/>
      <c r="BO143" s="79"/>
    </row>
    <row r="144" spans="1:67" ht="62.25" customHeight="1" x14ac:dyDescent="0.25">
      <c r="A144" s="80">
        <f t="shared" si="49"/>
        <v>137</v>
      </c>
      <c r="B144" s="73"/>
      <c r="C144" s="73" t="s">
        <v>1433</v>
      </c>
      <c r="D144" s="73" t="s">
        <v>6</v>
      </c>
      <c r="E144" s="73" t="s">
        <v>25</v>
      </c>
      <c r="F144" s="73" t="s">
        <v>170</v>
      </c>
      <c r="G144" s="73" t="s">
        <v>55</v>
      </c>
      <c r="H144" s="73" t="s">
        <v>70</v>
      </c>
      <c r="I144" s="73" t="s">
        <v>48</v>
      </c>
      <c r="J144" s="193" t="s">
        <v>223</v>
      </c>
      <c r="K144" s="193" t="s">
        <v>931</v>
      </c>
      <c r="L144" s="193" t="s">
        <v>197</v>
      </c>
      <c r="M144" s="73" t="s">
        <v>1704</v>
      </c>
      <c r="N144" s="73" t="s">
        <v>101</v>
      </c>
      <c r="O144" s="73" t="s">
        <v>101</v>
      </c>
      <c r="P144" s="73" t="s">
        <v>101</v>
      </c>
      <c r="Q144" s="73" t="s">
        <v>101</v>
      </c>
      <c r="R144" s="73" t="s">
        <v>101</v>
      </c>
      <c r="S144" s="73" t="s">
        <v>1435</v>
      </c>
      <c r="T144" s="74" t="s">
        <v>450</v>
      </c>
      <c r="U144" s="73" t="s">
        <v>1705</v>
      </c>
      <c r="V144" s="73" t="s">
        <v>1706</v>
      </c>
      <c r="W144" s="73" t="s">
        <v>1707</v>
      </c>
      <c r="X144" s="73" t="s">
        <v>1707</v>
      </c>
      <c r="Y144" s="73" t="s">
        <v>4</v>
      </c>
      <c r="Z144" s="73" t="s">
        <v>1708</v>
      </c>
      <c r="AA144" s="73" t="s">
        <v>4</v>
      </c>
      <c r="AB144" s="73" t="s">
        <v>420</v>
      </c>
      <c r="AC144" s="73" t="s">
        <v>1709</v>
      </c>
      <c r="AD144" s="73" t="s">
        <v>1710</v>
      </c>
      <c r="AE144" s="73" t="s">
        <v>419</v>
      </c>
      <c r="AF144" s="73" t="s">
        <v>418</v>
      </c>
      <c r="AG144" s="73" t="s">
        <v>415</v>
      </c>
      <c r="AH144" s="199">
        <v>20</v>
      </c>
      <c r="AI144" s="195">
        <v>46024</v>
      </c>
      <c r="AJ144" s="195">
        <v>46387</v>
      </c>
      <c r="AK144" s="73" t="s">
        <v>187</v>
      </c>
      <c r="AL144" s="73" t="s">
        <v>219</v>
      </c>
      <c r="AM144" s="73" t="s">
        <v>1711</v>
      </c>
      <c r="AN144" s="73" t="s">
        <v>417</v>
      </c>
      <c r="AO144" s="196" t="s">
        <v>4</v>
      </c>
      <c r="AP144" s="73" t="s">
        <v>179</v>
      </c>
      <c r="AQ144" s="73" t="s">
        <v>178</v>
      </c>
      <c r="AR144" s="80"/>
      <c r="AS144" s="80">
        <v>1</v>
      </c>
      <c r="AT144" s="80">
        <v>1</v>
      </c>
      <c r="AU144" s="80">
        <v>1</v>
      </c>
      <c r="AV144" s="198">
        <f t="shared" ref="AV144:AV146" si="53">+AS144+AT144+AU144</f>
        <v>3</v>
      </c>
      <c r="AW144" s="80">
        <v>2</v>
      </c>
      <c r="AX144" s="80">
        <v>2</v>
      </c>
      <c r="AY144" s="80">
        <v>2</v>
      </c>
      <c r="AZ144" s="198">
        <f t="shared" si="43"/>
        <v>6</v>
      </c>
      <c r="BA144" s="80">
        <v>2</v>
      </c>
      <c r="BB144" s="80">
        <v>2</v>
      </c>
      <c r="BC144" s="80">
        <v>2</v>
      </c>
      <c r="BD144" s="198">
        <f t="shared" si="44"/>
        <v>6</v>
      </c>
      <c r="BE144" s="80">
        <v>2</v>
      </c>
      <c r="BF144" s="80">
        <v>2</v>
      </c>
      <c r="BG144" s="80">
        <v>1</v>
      </c>
      <c r="BH144" s="198">
        <f t="shared" si="45"/>
        <v>5</v>
      </c>
      <c r="BI144" s="79"/>
      <c r="BJ144" s="79"/>
      <c r="BK144" s="79"/>
      <c r="BL144" s="79"/>
      <c r="BM144" s="79"/>
      <c r="BN144" s="79"/>
      <c r="BO144" s="79"/>
    </row>
    <row r="145" spans="1:67" ht="62.25" customHeight="1" x14ac:dyDescent="0.25">
      <c r="A145" s="80">
        <f t="shared" si="49"/>
        <v>138</v>
      </c>
      <c r="B145" s="73"/>
      <c r="C145" s="73" t="s">
        <v>1433</v>
      </c>
      <c r="D145" s="73" t="s">
        <v>6</v>
      </c>
      <c r="E145" s="73" t="s">
        <v>25</v>
      </c>
      <c r="F145" s="73" t="s">
        <v>170</v>
      </c>
      <c r="G145" s="73" t="s">
        <v>101</v>
      </c>
      <c r="H145" s="73" t="s">
        <v>1946</v>
      </c>
      <c r="I145" s="73" t="s">
        <v>48</v>
      </c>
      <c r="J145" s="193" t="s">
        <v>223</v>
      </c>
      <c r="K145" s="193" t="s">
        <v>931</v>
      </c>
      <c r="L145" s="193" t="s">
        <v>197</v>
      </c>
      <c r="M145" s="73" t="s">
        <v>1712</v>
      </c>
      <c r="N145" s="73" t="s">
        <v>101</v>
      </c>
      <c r="O145" s="73" t="s">
        <v>101</v>
      </c>
      <c r="P145" s="73" t="s">
        <v>101</v>
      </c>
      <c r="Q145" s="73" t="s">
        <v>101</v>
      </c>
      <c r="R145" s="73" t="s">
        <v>1619</v>
      </c>
      <c r="S145" s="73" t="s">
        <v>1435</v>
      </c>
      <c r="T145" s="74" t="s">
        <v>450</v>
      </c>
      <c r="U145" s="73" t="s">
        <v>1713</v>
      </c>
      <c r="V145" s="73" t="s">
        <v>1714</v>
      </c>
      <c r="W145" s="73" t="s">
        <v>1715</v>
      </c>
      <c r="X145" s="73" t="s">
        <v>1716</v>
      </c>
      <c r="Y145" s="73" t="s">
        <v>4</v>
      </c>
      <c r="Z145" s="73" t="s">
        <v>1717</v>
      </c>
      <c r="AA145" s="73" t="s">
        <v>4</v>
      </c>
      <c r="AB145" s="73" t="s">
        <v>420</v>
      </c>
      <c r="AC145" s="73" t="s">
        <v>1718</v>
      </c>
      <c r="AD145" s="73" t="s">
        <v>1719</v>
      </c>
      <c r="AE145" s="73" t="s">
        <v>419</v>
      </c>
      <c r="AF145" s="73" t="s">
        <v>418</v>
      </c>
      <c r="AG145" s="73" t="s">
        <v>415</v>
      </c>
      <c r="AH145" s="199">
        <v>2</v>
      </c>
      <c r="AI145" s="195">
        <v>46024</v>
      </c>
      <c r="AJ145" s="195">
        <v>46387</v>
      </c>
      <c r="AK145" s="73" t="s">
        <v>187</v>
      </c>
      <c r="AL145" s="73" t="s">
        <v>219</v>
      </c>
      <c r="AM145" s="73" t="s">
        <v>1711</v>
      </c>
      <c r="AN145" s="73" t="s">
        <v>417</v>
      </c>
      <c r="AO145" s="196" t="s">
        <v>4</v>
      </c>
      <c r="AP145" s="73" t="s">
        <v>179</v>
      </c>
      <c r="AQ145" s="73" t="s">
        <v>222</v>
      </c>
      <c r="AR145" s="80" t="s">
        <v>1720</v>
      </c>
      <c r="AS145" s="80">
        <v>0</v>
      </c>
      <c r="AT145" s="80">
        <v>0</v>
      </c>
      <c r="AU145" s="80">
        <v>0</v>
      </c>
      <c r="AV145" s="198">
        <f t="shared" si="53"/>
        <v>0</v>
      </c>
      <c r="AW145" s="80">
        <v>0</v>
      </c>
      <c r="AX145" s="80">
        <v>0</v>
      </c>
      <c r="AY145" s="80">
        <v>1</v>
      </c>
      <c r="AZ145" s="198">
        <f t="shared" si="43"/>
        <v>1</v>
      </c>
      <c r="BA145" s="80">
        <v>0</v>
      </c>
      <c r="BB145" s="80">
        <v>0</v>
      </c>
      <c r="BC145" s="80">
        <v>0</v>
      </c>
      <c r="BD145" s="198">
        <f t="shared" si="44"/>
        <v>0</v>
      </c>
      <c r="BE145" s="80">
        <v>0</v>
      </c>
      <c r="BF145" s="80">
        <v>0</v>
      </c>
      <c r="BG145" s="80">
        <v>1</v>
      </c>
      <c r="BH145" s="198">
        <f t="shared" si="45"/>
        <v>1</v>
      </c>
      <c r="BI145" s="79"/>
      <c r="BJ145" s="79"/>
      <c r="BK145" s="79"/>
      <c r="BL145" s="79"/>
      <c r="BM145" s="79"/>
      <c r="BN145" s="79"/>
      <c r="BO145" s="79"/>
    </row>
    <row r="146" spans="1:67" ht="62.25" customHeight="1" x14ac:dyDescent="0.25">
      <c r="A146" s="80">
        <f t="shared" si="49"/>
        <v>139</v>
      </c>
      <c r="B146" s="73"/>
      <c r="C146" s="73" t="s">
        <v>1433</v>
      </c>
      <c r="D146" s="73" t="s">
        <v>6</v>
      </c>
      <c r="E146" s="73" t="s">
        <v>25</v>
      </c>
      <c r="F146" s="73" t="s">
        <v>170</v>
      </c>
      <c r="G146" s="203" t="s">
        <v>101</v>
      </c>
      <c r="H146" s="202" t="s">
        <v>915</v>
      </c>
      <c r="I146" s="73" t="s">
        <v>48</v>
      </c>
      <c r="J146" s="193" t="s">
        <v>223</v>
      </c>
      <c r="K146" s="193" t="s">
        <v>931</v>
      </c>
      <c r="L146" s="193" t="s">
        <v>197</v>
      </c>
      <c r="M146" s="73" t="s">
        <v>1721</v>
      </c>
      <c r="N146" s="73" t="s">
        <v>101</v>
      </c>
      <c r="O146" s="73" t="s">
        <v>101</v>
      </c>
      <c r="P146" s="73" t="s">
        <v>101</v>
      </c>
      <c r="Q146" s="73" t="s">
        <v>101</v>
      </c>
      <c r="R146" s="73" t="s">
        <v>101</v>
      </c>
      <c r="S146" s="73" t="s">
        <v>1435</v>
      </c>
      <c r="T146" s="74" t="s">
        <v>450</v>
      </c>
      <c r="U146" s="73" t="s">
        <v>1722</v>
      </c>
      <c r="V146" s="73" t="s">
        <v>1723</v>
      </c>
      <c r="W146" s="73" t="s">
        <v>1724</v>
      </c>
      <c r="X146" s="73" t="s">
        <v>1722</v>
      </c>
      <c r="Y146" s="73" t="s">
        <v>4</v>
      </c>
      <c r="Z146" s="73" t="s">
        <v>1725</v>
      </c>
      <c r="AA146" s="73" t="s">
        <v>4</v>
      </c>
      <c r="AB146" s="73" t="s">
        <v>420</v>
      </c>
      <c r="AC146" s="73" t="s">
        <v>1726</v>
      </c>
      <c r="AD146" s="73" t="s">
        <v>1727</v>
      </c>
      <c r="AE146" s="73" t="s">
        <v>419</v>
      </c>
      <c r="AF146" s="73" t="s">
        <v>418</v>
      </c>
      <c r="AG146" s="73" t="s">
        <v>415</v>
      </c>
      <c r="AH146" s="199">
        <v>6</v>
      </c>
      <c r="AI146" s="195">
        <v>46037</v>
      </c>
      <c r="AJ146" s="195">
        <v>46387</v>
      </c>
      <c r="AK146" s="73" t="s">
        <v>187</v>
      </c>
      <c r="AL146" s="73" t="s">
        <v>219</v>
      </c>
      <c r="AM146" s="73" t="s">
        <v>1711</v>
      </c>
      <c r="AN146" s="73" t="s">
        <v>417</v>
      </c>
      <c r="AO146" s="196" t="s">
        <v>4</v>
      </c>
      <c r="AP146" s="73" t="s">
        <v>179</v>
      </c>
      <c r="AQ146" s="73" t="s">
        <v>235</v>
      </c>
      <c r="AR146" s="80"/>
      <c r="AS146" s="80">
        <v>1</v>
      </c>
      <c r="AT146" s="80">
        <v>0</v>
      </c>
      <c r="AU146" s="80">
        <v>1</v>
      </c>
      <c r="AV146" s="198">
        <f t="shared" si="53"/>
        <v>2</v>
      </c>
      <c r="AW146" s="80"/>
      <c r="AX146" s="80">
        <v>1</v>
      </c>
      <c r="AY146" s="80">
        <v>1</v>
      </c>
      <c r="AZ146" s="198">
        <f t="shared" si="43"/>
        <v>2</v>
      </c>
      <c r="BA146" s="80"/>
      <c r="BB146" s="80">
        <v>1</v>
      </c>
      <c r="BC146" s="80">
        <v>0</v>
      </c>
      <c r="BD146" s="198">
        <f t="shared" si="44"/>
        <v>1</v>
      </c>
      <c r="BE146" s="80">
        <v>0</v>
      </c>
      <c r="BF146" s="80">
        <v>0</v>
      </c>
      <c r="BG146" s="80">
        <v>1</v>
      </c>
      <c r="BH146" s="198">
        <f t="shared" si="45"/>
        <v>1</v>
      </c>
      <c r="BI146" s="79"/>
      <c r="BJ146" s="79"/>
      <c r="BK146" s="79"/>
      <c r="BL146" s="79"/>
      <c r="BM146" s="79"/>
      <c r="BN146" s="79"/>
      <c r="BO146" s="79"/>
    </row>
    <row r="147" spans="1:67" ht="62.25" customHeight="1" x14ac:dyDescent="0.25">
      <c r="A147" s="80">
        <f t="shared" si="49"/>
        <v>140</v>
      </c>
      <c r="B147" s="73"/>
      <c r="C147" s="73" t="s">
        <v>1433</v>
      </c>
      <c r="D147" s="73" t="s">
        <v>6</v>
      </c>
      <c r="E147" s="73" t="s">
        <v>25</v>
      </c>
      <c r="F147" s="73" t="s">
        <v>184</v>
      </c>
      <c r="G147" s="73" t="s">
        <v>101</v>
      </c>
      <c r="H147" s="73" t="s">
        <v>915</v>
      </c>
      <c r="I147" s="73" t="s">
        <v>48</v>
      </c>
      <c r="J147" s="193" t="s">
        <v>223</v>
      </c>
      <c r="K147" s="193" t="s">
        <v>931</v>
      </c>
      <c r="L147" s="193" t="s">
        <v>197</v>
      </c>
      <c r="M147" s="73" t="s">
        <v>1728</v>
      </c>
      <c r="N147" s="73" t="s">
        <v>101</v>
      </c>
      <c r="O147" s="73" t="s">
        <v>101</v>
      </c>
      <c r="P147" s="73" t="s">
        <v>101</v>
      </c>
      <c r="Q147" s="73" t="s">
        <v>101</v>
      </c>
      <c r="R147" s="73" t="s">
        <v>101</v>
      </c>
      <c r="S147" s="73" t="s">
        <v>1435</v>
      </c>
      <c r="T147" s="74" t="s">
        <v>450</v>
      </c>
      <c r="U147" s="73" t="s">
        <v>1729</v>
      </c>
      <c r="V147" s="73" t="s">
        <v>1730</v>
      </c>
      <c r="W147" s="73" t="s">
        <v>1731</v>
      </c>
      <c r="X147" s="73" t="s">
        <v>1732</v>
      </c>
      <c r="Y147" s="73" t="s">
        <v>1733</v>
      </c>
      <c r="Z147" s="73" t="s">
        <v>1734</v>
      </c>
      <c r="AA147" s="73" t="s">
        <v>1735</v>
      </c>
      <c r="AB147" s="73" t="s">
        <v>426</v>
      </c>
      <c r="AC147" s="73" t="s">
        <v>1734</v>
      </c>
      <c r="AD147" s="73" t="s">
        <v>1736</v>
      </c>
      <c r="AE147" s="73" t="s">
        <v>425</v>
      </c>
      <c r="AF147" s="73" t="s">
        <v>418</v>
      </c>
      <c r="AG147" s="73" t="s">
        <v>421</v>
      </c>
      <c r="AH147" s="194">
        <v>1</v>
      </c>
      <c r="AI147" s="195">
        <v>46024</v>
      </c>
      <c r="AJ147" s="195">
        <v>46387</v>
      </c>
      <c r="AK147" s="73" t="s">
        <v>187</v>
      </c>
      <c r="AL147" s="73" t="s">
        <v>219</v>
      </c>
      <c r="AM147" s="73" t="s">
        <v>1711</v>
      </c>
      <c r="AN147" s="73" t="s">
        <v>423</v>
      </c>
      <c r="AO147" s="196" t="s">
        <v>4</v>
      </c>
      <c r="AP147" s="73" t="s">
        <v>179</v>
      </c>
      <c r="AQ147" s="73" t="s">
        <v>192</v>
      </c>
      <c r="AR147" s="80" t="s">
        <v>1737</v>
      </c>
      <c r="AS147" s="75">
        <v>0</v>
      </c>
      <c r="AT147" s="75">
        <v>0</v>
      </c>
      <c r="AU147" s="75">
        <v>1</v>
      </c>
      <c r="AV147" s="197">
        <f t="shared" ref="AV147" si="54">SUM(AS147:AU147)</f>
        <v>1</v>
      </c>
      <c r="AW147" s="75">
        <v>0</v>
      </c>
      <c r="AX147" s="75">
        <v>0</v>
      </c>
      <c r="AY147" s="75">
        <v>1</v>
      </c>
      <c r="AZ147" s="197">
        <f t="shared" ref="AZ147" si="55">SUM(AW147:AY147)</f>
        <v>1</v>
      </c>
      <c r="BA147" s="75">
        <v>0</v>
      </c>
      <c r="BB147" s="75">
        <v>0</v>
      </c>
      <c r="BC147" s="75">
        <v>1</v>
      </c>
      <c r="BD147" s="197">
        <f t="shared" si="44"/>
        <v>1</v>
      </c>
      <c r="BE147" s="75">
        <v>0</v>
      </c>
      <c r="BF147" s="75">
        <v>0</v>
      </c>
      <c r="BG147" s="75">
        <v>1</v>
      </c>
      <c r="BH147" s="197">
        <f t="shared" si="45"/>
        <v>1</v>
      </c>
      <c r="BI147" s="79"/>
      <c r="BJ147" s="79"/>
      <c r="BK147" s="79"/>
      <c r="BL147" s="79"/>
      <c r="BM147" s="79"/>
      <c r="BN147" s="79"/>
      <c r="BO147" s="79"/>
    </row>
    <row r="148" spans="1:67" ht="62.25" customHeight="1" x14ac:dyDescent="0.25">
      <c r="A148" s="80">
        <f t="shared" si="49"/>
        <v>141</v>
      </c>
      <c r="B148" s="73"/>
      <c r="C148" s="73" t="s">
        <v>1433</v>
      </c>
      <c r="D148" s="73" t="s">
        <v>6</v>
      </c>
      <c r="E148" s="73" t="s">
        <v>25</v>
      </c>
      <c r="F148" s="73" t="s">
        <v>303</v>
      </c>
      <c r="G148" s="73" t="s">
        <v>55</v>
      </c>
      <c r="H148" s="73" t="s">
        <v>61</v>
      </c>
      <c r="I148" s="73" t="s">
        <v>48</v>
      </c>
      <c r="J148" s="193" t="s">
        <v>280</v>
      </c>
      <c r="K148" s="193" t="s">
        <v>949</v>
      </c>
      <c r="L148" s="193" t="s">
        <v>197</v>
      </c>
      <c r="M148" s="73" t="s">
        <v>1738</v>
      </c>
      <c r="N148" s="73" t="s">
        <v>101</v>
      </c>
      <c r="O148" s="73" t="s">
        <v>101</v>
      </c>
      <c r="P148" s="73" t="s">
        <v>101</v>
      </c>
      <c r="Q148" s="73" t="s">
        <v>101</v>
      </c>
      <c r="R148" s="73" t="s">
        <v>1739</v>
      </c>
      <c r="S148" s="73" t="s">
        <v>1435</v>
      </c>
      <c r="T148" s="74" t="s">
        <v>465</v>
      </c>
      <c r="U148" s="73" t="s">
        <v>1740</v>
      </c>
      <c r="V148" s="73" t="s">
        <v>1741</v>
      </c>
      <c r="W148" s="73" t="s">
        <v>1742</v>
      </c>
      <c r="X148" s="73" t="s">
        <v>1743</v>
      </c>
      <c r="Y148" s="73" t="s">
        <v>4</v>
      </c>
      <c r="Z148" s="73" t="s">
        <v>1744</v>
      </c>
      <c r="AA148" s="73" t="s">
        <v>4</v>
      </c>
      <c r="AB148" s="73" t="s">
        <v>420</v>
      </c>
      <c r="AC148" s="73" t="s">
        <v>1745</v>
      </c>
      <c r="AD148" s="73" t="s">
        <v>1746</v>
      </c>
      <c r="AE148" s="73" t="s">
        <v>419</v>
      </c>
      <c r="AF148" s="73" t="s">
        <v>424</v>
      </c>
      <c r="AG148" s="73" t="s">
        <v>415</v>
      </c>
      <c r="AH148" s="204">
        <v>1</v>
      </c>
      <c r="AI148" s="195">
        <v>46266</v>
      </c>
      <c r="AJ148" s="195">
        <v>46387</v>
      </c>
      <c r="AK148" s="73" t="s">
        <v>187</v>
      </c>
      <c r="AL148" s="73" t="s">
        <v>253</v>
      </c>
      <c r="AM148" s="73" t="s">
        <v>1747</v>
      </c>
      <c r="AN148" s="73" t="s">
        <v>417</v>
      </c>
      <c r="AO148" s="196" t="s">
        <v>4</v>
      </c>
      <c r="AP148" s="73" t="s">
        <v>179</v>
      </c>
      <c r="AQ148" s="73" t="s">
        <v>235</v>
      </c>
      <c r="AR148" s="73" t="s">
        <v>1748</v>
      </c>
      <c r="AS148" s="80"/>
      <c r="AT148" s="80"/>
      <c r="AU148" s="80"/>
      <c r="AV148" s="198">
        <f t="shared" ref="AV148:AV149" si="56">+AS148+AT148+AU148</f>
        <v>0</v>
      </c>
      <c r="AW148" s="80"/>
      <c r="AX148" s="80"/>
      <c r="AY148" s="80"/>
      <c r="AZ148" s="198">
        <f t="shared" si="43"/>
        <v>0</v>
      </c>
      <c r="BA148" s="80"/>
      <c r="BB148" s="80"/>
      <c r="BC148" s="80"/>
      <c r="BD148" s="198">
        <f t="shared" si="44"/>
        <v>0</v>
      </c>
      <c r="BE148" s="80"/>
      <c r="BF148" s="80"/>
      <c r="BG148" s="80">
        <v>1</v>
      </c>
      <c r="BH148" s="198">
        <f t="shared" si="45"/>
        <v>1</v>
      </c>
      <c r="BI148" s="79"/>
      <c r="BJ148" s="79"/>
      <c r="BK148" s="79"/>
      <c r="BL148" s="79"/>
      <c r="BM148" s="79"/>
      <c r="BN148" s="79"/>
      <c r="BO148" s="79"/>
    </row>
    <row r="149" spans="1:67" ht="62.25" customHeight="1" x14ac:dyDescent="0.25">
      <c r="A149" s="80">
        <f t="shared" si="49"/>
        <v>142</v>
      </c>
      <c r="B149" s="73"/>
      <c r="C149" s="73" t="s">
        <v>1433</v>
      </c>
      <c r="D149" s="73" t="s">
        <v>6</v>
      </c>
      <c r="E149" s="73" t="s">
        <v>25</v>
      </c>
      <c r="F149" s="73" t="s">
        <v>303</v>
      </c>
      <c r="G149" s="73" t="s">
        <v>55</v>
      </c>
      <c r="H149" s="73" t="s">
        <v>61</v>
      </c>
      <c r="I149" s="73" t="s">
        <v>48</v>
      </c>
      <c r="J149" s="193" t="s">
        <v>280</v>
      </c>
      <c r="K149" s="193" t="s">
        <v>949</v>
      </c>
      <c r="L149" s="193" t="s">
        <v>197</v>
      </c>
      <c r="M149" s="73" t="s">
        <v>1749</v>
      </c>
      <c r="N149" s="73" t="s">
        <v>101</v>
      </c>
      <c r="O149" s="73" t="s">
        <v>101</v>
      </c>
      <c r="P149" s="73" t="s">
        <v>101</v>
      </c>
      <c r="Q149" s="73" t="s">
        <v>101</v>
      </c>
      <c r="R149" s="73" t="s">
        <v>1619</v>
      </c>
      <c r="S149" s="73" t="s">
        <v>1435</v>
      </c>
      <c r="T149" s="74" t="s">
        <v>465</v>
      </c>
      <c r="U149" s="73" t="s">
        <v>1750</v>
      </c>
      <c r="V149" s="73" t="s">
        <v>1751</v>
      </c>
      <c r="W149" s="73" t="s">
        <v>1742</v>
      </c>
      <c r="X149" s="73" t="s">
        <v>1743</v>
      </c>
      <c r="Y149" s="73" t="s">
        <v>4</v>
      </c>
      <c r="Z149" s="73" t="s">
        <v>1752</v>
      </c>
      <c r="AA149" s="73" t="s">
        <v>4</v>
      </c>
      <c r="AB149" s="73" t="s">
        <v>420</v>
      </c>
      <c r="AC149" s="73" t="s">
        <v>1753</v>
      </c>
      <c r="AD149" s="203" t="s">
        <v>1754</v>
      </c>
      <c r="AE149" s="73" t="s">
        <v>419</v>
      </c>
      <c r="AF149" s="73" t="s">
        <v>418</v>
      </c>
      <c r="AG149" s="73" t="s">
        <v>427</v>
      </c>
      <c r="AH149" s="199">
        <v>132</v>
      </c>
      <c r="AI149" s="195">
        <v>46023</v>
      </c>
      <c r="AJ149" s="195">
        <v>46387</v>
      </c>
      <c r="AK149" s="73" t="s">
        <v>187</v>
      </c>
      <c r="AL149" s="73" t="s">
        <v>253</v>
      </c>
      <c r="AM149" s="73" t="s">
        <v>1747</v>
      </c>
      <c r="AN149" s="73" t="s">
        <v>417</v>
      </c>
      <c r="AO149" s="196" t="s">
        <v>4</v>
      </c>
      <c r="AP149" s="73" t="s">
        <v>179</v>
      </c>
      <c r="AQ149" s="73" t="s">
        <v>178</v>
      </c>
      <c r="AR149" s="73"/>
      <c r="AS149" s="205">
        <v>11</v>
      </c>
      <c r="AT149" s="205">
        <v>11</v>
      </c>
      <c r="AU149" s="205">
        <v>11</v>
      </c>
      <c r="AV149" s="198">
        <f t="shared" si="56"/>
        <v>33</v>
      </c>
      <c r="AW149" s="205">
        <v>11</v>
      </c>
      <c r="AX149" s="205">
        <v>11</v>
      </c>
      <c r="AY149" s="205">
        <v>11</v>
      </c>
      <c r="AZ149" s="198">
        <f t="shared" si="43"/>
        <v>33</v>
      </c>
      <c r="BA149" s="205">
        <v>11</v>
      </c>
      <c r="BB149" s="205">
        <v>11</v>
      </c>
      <c r="BC149" s="205">
        <v>11</v>
      </c>
      <c r="BD149" s="198">
        <f t="shared" si="44"/>
        <v>33</v>
      </c>
      <c r="BE149" s="205">
        <v>11</v>
      </c>
      <c r="BF149" s="205">
        <v>11</v>
      </c>
      <c r="BG149" s="205">
        <v>11</v>
      </c>
      <c r="BH149" s="198">
        <f t="shared" si="45"/>
        <v>33</v>
      </c>
      <c r="BI149" s="79"/>
      <c r="BJ149" s="79"/>
      <c r="BK149" s="79"/>
      <c r="BL149" s="79"/>
      <c r="BM149" s="79"/>
      <c r="BN149" s="79"/>
      <c r="BO149" s="79"/>
    </row>
    <row r="150" spans="1:67" ht="62.25" customHeight="1" x14ac:dyDescent="0.25">
      <c r="A150" s="80">
        <f t="shared" si="49"/>
        <v>143</v>
      </c>
      <c r="B150" s="73"/>
      <c r="C150" s="73" t="s">
        <v>1433</v>
      </c>
      <c r="D150" s="73" t="s">
        <v>6</v>
      </c>
      <c r="E150" s="73" t="s">
        <v>25</v>
      </c>
      <c r="F150" s="73" t="s">
        <v>303</v>
      </c>
      <c r="G150" s="73" t="s">
        <v>55</v>
      </c>
      <c r="H150" s="73" t="s">
        <v>101</v>
      </c>
      <c r="I150" s="73" t="s">
        <v>48</v>
      </c>
      <c r="J150" s="193" t="s">
        <v>280</v>
      </c>
      <c r="K150" s="193" t="s">
        <v>949</v>
      </c>
      <c r="L150" s="193" t="s">
        <v>197</v>
      </c>
      <c r="M150" s="73" t="s">
        <v>1755</v>
      </c>
      <c r="N150" s="73" t="s">
        <v>101</v>
      </c>
      <c r="O150" s="73" t="s">
        <v>101</v>
      </c>
      <c r="P150" s="73" t="s">
        <v>101</v>
      </c>
      <c r="Q150" s="73" t="s">
        <v>101</v>
      </c>
      <c r="R150" s="73" t="s">
        <v>101</v>
      </c>
      <c r="S150" s="73" t="s">
        <v>1435</v>
      </c>
      <c r="T150" s="74" t="s">
        <v>465</v>
      </c>
      <c r="U150" s="73" t="s">
        <v>1756</v>
      </c>
      <c r="V150" s="73" t="s">
        <v>1757</v>
      </c>
      <c r="W150" s="73" t="s">
        <v>1758</v>
      </c>
      <c r="X150" s="73" t="s">
        <v>1759</v>
      </c>
      <c r="Y150" s="73" t="s">
        <v>1760</v>
      </c>
      <c r="Z150" s="73" t="s">
        <v>1744</v>
      </c>
      <c r="AA150" s="73" t="s">
        <v>1761</v>
      </c>
      <c r="AB150" s="73" t="s">
        <v>426</v>
      </c>
      <c r="AC150" s="73" t="s">
        <v>1762</v>
      </c>
      <c r="AD150" s="73" t="s">
        <v>1763</v>
      </c>
      <c r="AE150" s="73" t="s">
        <v>419</v>
      </c>
      <c r="AF150" s="73" t="s">
        <v>418</v>
      </c>
      <c r="AG150" s="73" t="s">
        <v>415</v>
      </c>
      <c r="AH150" s="194">
        <v>1</v>
      </c>
      <c r="AI150" s="195">
        <v>46023</v>
      </c>
      <c r="AJ150" s="195">
        <v>46387</v>
      </c>
      <c r="AK150" s="73" t="s">
        <v>187</v>
      </c>
      <c r="AL150" s="73" t="s">
        <v>253</v>
      </c>
      <c r="AM150" s="73" t="s">
        <v>1747</v>
      </c>
      <c r="AN150" s="73" t="s">
        <v>417</v>
      </c>
      <c r="AO150" s="196" t="s">
        <v>4</v>
      </c>
      <c r="AP150" s="73" t="s">
        <v>179</v>
      </c>
      <c r="AQ150" s="73" t="s">
        <v>235</v>
      </c>
      <c r="AR150" s="73"/>
      <c r="AS150" s="75">
        <v>0.1</v>
      </c>
      <c r="AT150" s="75">
        <v>0</v>
      </c>
      <c r="AU150" s="75">
        <v>0.2</v>
      </c>
      <c r="AV150" s="197">
        <f t="shared" ref="AV150" si="57">SUM(AS150:AU150)</f>
        <v>0.30000000000000004</v>
      </c>
      <c r="AW150" s="75">
        <v>0</v>
      </c>
      <c r="AX150" s="75">
        <v>0</v>
      </c>
      <c r="AY150" s="75">
        <v>0.4</v>
      </c>
      <c r="AZ150" s="197">
        <f t="shared" ref="AZ150" si="58">SUM(AW150:AY150)</f>
        <v>0.4</v>
      </c>
      <c r="BA150" s="75">
        <v>0</v>
      </c>
      <c r="BB150" s="75">
        <v>0</v>
      </c>
      <c r="BC150" s="75">
        <v>0</v>
      </c>
      <c r="BD150" s="197">
        <f t="shared" si="44"/>
        <v>0</v>
      </c>
      <c r="BE150" s="75">
        <v>0</v>
      </c>
      <c r="BF150" s="75">
        <v>0</v>
      </c>
      <c r="BG150" s="75">
        <v>0.3</v>
      </c>
      <c r="BH150" s="197">
        <f t="shared" si="45"/>
        <v>0.3</v>
      </c>
      <c r="BI150" s="79"/>
      <c r="BJ150" s="79"/>
      <c r="BK150" s="79"/>
      <c r="BL150" s="79"/>
      <c r="BM150" s="79"/>
      <c r="BN150" s="79"/>
      <c r="BO150" s="79"/>
    </row>
    <row r="151" spans="1:67" ht="62.25" customHeight="1" x14ac:dyDescent="0.25">
      <c r="A151" s="80">
        <f t="shared" si="49"/>
        <v>144</v>
      </c>
      <c r="B151" s="73"/>
      <c r="C151" s="73" t="s">
        <v>1433</v>
      </c>
      <c r="D151" s="73" t="s">
        <v>6</v>
      </c>
      <c r="E151" s="73" t="s">
        <v>25</v>
      </c>
      <c r="F151" s="73" t="s">
        <v>303</v>
      </c>
      <c r="G151" s="73" t="s">
        <v>55</v>
      </c>
      <c r="H151" s="73" t="s">
        <v>101</v>
      </c>
      <c r="I151" s="73" t="s">
        <v>48</v>
      </c>
      <c r="J151" s="193" t="s">
        <v>280</v>
      </c>
      <c r="K151" s="193" t="s">
        <v>950</v>
      </c>
      <c r="L151" s="193" t="s">
        <v>197</v>
      </c>
      <c r="M151" s="73" t="s">
        <v>1764</v>
      </c>
      <c r="N151" s="73" t="s">
        <v>101</v>
      </c>
      <c r="O151" s="73" t="s">
        <v>101</v>
      </c>
      <c r="P151" s="73" t="s">
        <v>101</v>
      </c>
      <c r="Q151" s="73" t="s">
        <v>101</v>
      </c>
      <c r="R151" s="73" t="s">
        <v>101</v>
      </c>
      <c r="S151" s="73" t="s">
        <v>1435</v>
      </c>
      <c r="T151" s="74" t="s">
        <v>465</v>
      </c>
      <c r="U151" s="73" t="s">
        <v>1765</v>
      </c>
      <c r="V151" s="73" t="s">
        <v>1766</v>
      </c>
      <c r="W151" s="73" t="s">
        <v>1742</v>
      </c>
      <c r="X151" s="73" t="s">
        <v>1743</v>
      </c>
      <c r="Y151" s="73" t="s">
        <v>4</v>
      </c>
      <c r="Z151" s="73" t="s">
        <v>1744</v>
      </c>
      <c r="AA151" s="73" t="s">
        <v>4</v>
      </c>
      <c r="AB151" s="73" t="s">
        <v>420</v>
      </c>
      <c r="AC151" s="73" t="s">
        <v>1767</v>
      </c>
      <c r="AD151" s="73" t="s">
        <v>1768</v>
      </c>
      <c r="AE151" s="73" t="s">
        <v>419</v>
      </c>
      <c r="AF151" s="73" t="s">
        <v>418</v>
      </c>
      <c r="AG151" s="73" t="s">
        <v>415</v>
      </c>
      <c r="AH151" s="206">
        <v>4</v>
      </c>
      <c r="AI151" s="195">
        <v>46023</v>
      </c>
      <c r="AJ151" s="195">
        <v>46387</v>
      </c>
      <c r="AK151" s="73" t="s">
        <v>187</v>
      </c>
      <c r="AL151" s="73" t="s">
        <v>253</v>
      </c>
      <c r="AM151" s="73" t="s">
        <v>1747</v>
      </c>
      <c r="AN151" s="73" t="s">
        <v>417</v>
      </c>
      <c r="AO151" s="196" t="s">
        <v>4</v>
      </c>
      <c r="AP151" s="73" t="s">
        <v>179</v>
      </c>
      <c r="AQ151" s="73" t="s">
        <v>235</v>
      </c>
      <c r="AR151" s="73"/>
      <c r="AS151" s="80">
        <v>1</v>
      </c>
      <c r="AT151" s="80">
        <v>0</v>
      </c>
      <c r="AU151" s="80">
        <v>0</v>
      </c>
      <c r="AV151" s="198">
        <f t="shared" ref="AV151" si="59">+AS151+AT151+AU151</f>
        <v>1</v>
      </c>
      <c r="AW151" s="80">
        <v>0</v>
      </c>
      <c r="AX151" s="80">
        <v>0</v>
      </c>
      <c r="AY151" s="80">
        <v>1</v>
      </c>
      <c r="AZ151" s="198">
        <f t="shared" si="43"/>
        <v>1</v>
      </c>
      <c r="BA151" s="80">
        <v>0</v>
      </c>
      <c r="BB151" s="80">
        <v>0</v>
      </c>
      <c r="BC151" s="80">
        <v>1</v>
      </c>
      <c r="BD151" s="198">
        <f t="shared" si="44"/>
        <v>1</v>
      </c>
      <c r="BE151" s="80">
        <v>0</v>
      </c>
      <c r="BF151" s="80">
        <v>0</v>
      </c>
      <c r="BG151" s="80">
        <v>1</v>
      </c>
      <c r="BH151" s="198">
        <f t="shared" si="45"/>
        <v>1</v>
      </c>
      <c r="BI151" s="79"/>
      <c r="BJ151" s="79"/>
      <c r="BK151" s="79"/>
      <c r="BL151" s="79"/>
      <c r="BM151" s="79"/>
      <c r="BN151" s="79"/>
      <c r="BO151" s="79"/>
    </row>
    <row r="152" spans="1:67" ht="62.25" customHeight="1" x14ac:dyDescent="0.25">
      <c r="A152" s="80">
        <f t="shared" si="49"/>
        <v>145</v>
      </c>
      <c r="B152" s="73"/>
      <c r="C152" s="73" t="s">
        <v>1433</v>
      </c>
      <c r="D152" s="73" t="s">
        <v>6</v>
      </c>
      <c r="E152" s="73" t="s">
        <v>25</v>
      </c>
      <c r="F152" s="73" t="s">
        <v>101</v>
      </c>
      <c r="G152" s="73" t="s">
        <v>55</v>
      </c>
      <c r="H152" s="73" t="s">
        <v>94</v>
      </c>
      <c r="I152" s="73" t="s">
        <v>48</v>
      </c>
      <c r="J152" s="193" t="s">
        <v>265</v>
      </c>
      <c r="K152" s="193" t="s">
        <v>943</v>
      </c>
      <c r="L152" s="193" t="s">
        <v>197</v>
      </c>
      <c r="M152" s="73" t="s">
        <v>1769</v>
      </c>
      <c r="N152" s="73" t="s">
        <v>101</v>
      </c>
      <c r="O152" s="73" t="s">
        <v>101</v>
      </c>
      <c r="P152" s="73" t="s">
        <v>101</v>
      </c>
      <c r="Q152" s="73" t="s">
        <v>101</v>
      </c>
      <c r="R152" s="73" t="s">
        <v>101</v>
      </c>
      <c r="S152" s="73" t="s">
        <v>1435</v>
      </c>
      <c r="T152" s="74" t="s">
        <v>460</v>
      </c>
      <c r="U152" s="73" t="s">
        <v>1943</v>
      </c>
      <c r="V152" s="73" t="s">
        <v>1770</v>
      </c>
      <c r="W152" s="73" t="s">
        <v>1771</v>
      </c>
      <c r="X152" s="73" t="s">
        <v>1772</v>
      </c>
      <c r="Y152" s="73" t="s">
        <v>1773</v>
      </c>
      <c r="Z152" s="73" t="s">
        <v>1774</v>
      </c>
      <c r="AA152" s="73" t="s">
        <v>1775</v>
      </c>
      <c r="AB152" s="73" t="s">
        <v>426</v>
      </c>
      <c r="AC152" s="207" t="s">
        <v>1776</v>
      </c>
      <c r="AD152" s="73" t="s">
        <v>1777</v>
      </c>
      <c r="AE152" s="73" t="s">
        <v>419</v>
      </c>
      <c r="AF152" s="73" t="s">
        <v>418</v>
      </c>
      <c r="AG152" s="73" t="s">
        <v>415</v>
      </c>
      <c r="AH152" s="194">
        <v>1</v>
      </c>
      <c r="AI152" s="195">
        <v>46023</v>
      </c>
      <c r="AJ152" s="195">
        <v>46387</v>
      </c>
      <c r="AK152" s="73" t="s">
        <v>202</v>
      </c>
      <c r="AL152" s="73" t="s">
        <v>305</v>
      </c>
      <c r="AM152" s="73" t="s">
        <v>1778</v>
      </c>
      <c r="AN152" s="73"/>
      <c r="AO152" s="196" t="s">
        <v>4</v>
      </c>
      <c r="AP152" s="73" t="s">
        <v>179</v>
      </c>
      <c r="AQ152" s="73" t="s">
        <v>222</v>
      </c>
      <c r="AR152" s="73"/>
      <c r="AS152" s="75">
        <v>0</v>
      </c>
      <c r="AT152" s="75">
        <v>0</v>
      </c>
      <c r="AU152" s="75">
        <v>0</v>
      </c>
      <c r="AV152" s="197">
        <f t="shared" ref="AV152" si="60">SUM(AS152:AU152)</f>
        <v>0</v>
      </c>
      <c r="AW152" s="75">
        <v>0</v>
      </c>
      <c r="AX152" s="75">
        <v>0</v>
      </c>
      <c r="AY152" s="75">
        <v>0.5</v>
      </c>
      <c r="AZ152" s="197">
        <f t="shared" ref="AZ152:AZ157" si="61">SUM(AW152:AY152)</f>
        <v>0.5</v>
      </c>
      <c r="BA152" s="75">
        <v>0</v>
      </c>
      <c r="BB152" s="75">
        <v>0</v>
      </c>
      <c r="BC152" s="75">
        <v>0</v>
      </c>
      <c r="BD152" s="197">
        <f t="shared" si="44"/>
        <v>0</v>
      </c>
      <c r="BE152" s="75">
        <v>0</v>
      </c>
      <c r="BF152" s="75">
        <v>0.5</v>
      </c>
      <c r="BG152" s="75">
        <v>0</v>
      </c>
      <c r="BH152" s="197">
        <f t="shared" si="45"/>
        <v>0.5</v>
      </c>
      <c r="BI152" s="79"/>
      <c r="BJ152" s="79"/>
      <c r="BK152" s="79"/>
      <c r="BL152" s="79"/>
      <c r="BM152" s="79"/>
      <c r="BN152" s="79"/>
      <c r="BO152" s="79"/>
    </row>
    <row r="153" spans="1:67" ht="62.25" customHeight="1" x14ac:dyDescent="0.25">
      <c r="A153" s="80">
        <f t="shared" si="49"/>
        <v>146</v>
      </c>
      <c r="B153" s="80"/>
      <c r="C153" s="73" t="s">
        <v>1433</v>
      </c>
      <c r="D153" s="73" t="s">
        <v>6</v>
      </c>
      <c r="E153" s="80" t="s">
        <v>25</v>
      </c>
      <c r="F153" s="73" t="s">
        <v>226</v>
      </c>
      <c r="G153" s="73" t="s">
        <v>55</v>
      </c>
      <c r="H153" s="73" t="s">
        <v>64</v>
      </c>
      <c r="I153" s="73" t="s">
        <v>48</v>
      </c>
      <c r="J153" s="193" t="s">
        <v>265</v>
      </c>
      <c r="K153" s="193" t="s">
        <v>942</v>
      </c>
      <c r="L153" s="193" t="s">
        <v>197</v>
      </c>
      <c r="M153" s="73" t="s">
        <v>1779</v>
      </c>
      <c r="N153" s="73" t="s">
        <v>101</v>
      </c>
      <c r="O153" s="73" t="s">
        <v>101</v>
      </c>
      <c r="P153" s="73" t="s">
        <v>101</v>
      </c>
      <c r="Q153" s="73" t="s">
        <v>101</v>
      </c>
      <c r="R153" s="73" t="s">
        <v>101</v>
      </c>
      <c r="S153" s="73" t="s">
        <v>1435</v>
      </c>
      <c r="T153" s="74" t="s">
        <v>460</v>
      </c>
      <c r="U153" s="73" t="s">
        <v>1780</v>
      </c>
      <c r="V153" s="73" t="s">
        <v>1781</v>
      </c>
      <c r="W153" s="73" t="s">
        <v>1782</v>
      </c>
      <c r="X153" s="73" t="s">
        <v>1783</v>
      </c>
      <c r="Y153" s="73" t="s">
        <v>1784</v>
      </c>
      <c r="Z153" s="73" t="s">
        <v>1785</v>
      </c>
      <c r="AA153" s="73" t="s">
        <v>1786</v>
      </c>
      <c r="AB153" s="73" t="s">
        <v>426</v>
      </c>
      <c r="AC153" s="207" t="s">
        <v>1787</v>
      </c>
      <c r="AD153" s="73" t="s">
        <v>1788</v>
      </c>
      <c r="AE153" s="80" t="s">
        <v>419</v>
      </c>
      <c r="AF153" s="80" t="s">
        <v>418</v>
      </c>
      <c r="AG153" s="80" t="s">
        <v>415</v>
      </c>
      <c r="AH153" s="194">
        <v>1</v>
      </c>
      <c r="AI153" s="195">
        <v>46023</v>
      </c>
      <c r="AJ153" s="195">
        <v>46387</v>
      </c>
      <c r="AK153" s="73" t="s">
        <v>202</v>
      </c>
      <c r="AL153" s="73" t="s">
        <v>305</v>
      </c>
      <c r="AM153" s="73" t="s">
        <v>1789</v>
      </c>
      <c r="AN153" s="80"/>
      <c r="AO153" s="196" t="s">
        <v>4</v>
      </c>
      <c r="AP153" s="73" t="s">
        <v>179</v>
      </c>
      <c r="AQ153" s="80" t="s">
        <v>192</v>
      </c>
      <c r="AR153" s="80"/>
      <c r="AS153" s="75">
        <v>0</v>
      </c>
      <c r="AT153" s="75">
        <v>0</v>
      </c>
      <c r="AU153" s="75">
        <v>0.25</v>
      </c>
      <c r="AV153" s="197">
        <f t="shared" ref="AV153" si="62">SUM(AS153:AU153)</f>
        <v>0.25</v>
      </c>
      <c r="AW153" s="75">
        <v>0</v>
      </c>
      <c r="AX153" s="75">
        <v>0</v>
      </c>
      <c r="AY153" s="75">
        <v>0.25</v>
      </c>
      <c r="AZ153" s="197">
        <f t="shared" si="61"/>
        <v>0.25</v>
      </c>
      <c r="BA153" s="75">
        <v>0</v>
      </c>
      <c r="BB153" s="75">
        <v>0</v>
      </c>
      <c r="BC153" s="75">
        <v>0.25</v>
      </c>
      <c r="BD153" s="197">
        <f t="shared" si="44"/>
        <v>0.25</v>
      </c>
      <c r="BE153" s="75">
        <v>0</v>
      </c>
      <c r="BF153" s="75">
        <v>0</v>
      </c>
      <c r="BG153" s="75">
        <v>0.25</v>
      </c>
      <c r="BH153" s="197">
        <f t="shared" si="45"/>
        <v>0.25</v>
      </c>
      <c r="BI153" s="79"/>
      <c r="BJ153" s="79"/>
      <c r="BK153" s="79"/>
      <c r="BL153" s="79"/>
      <c r="BM153" s="79"/>
      <c r="BN153" s="79"/>
      <c r="BO153" s="79"/>
    </row>
    <row r="154" spans="1:67" ht="62.25" customHeight="1" x14ac:dyDescent="0.25">
      <c r="A154" s="80">
        <f t="shared" si="49"/>
        <v>147</v>
      </c>
      <c r="B154" s="73"/>
      <c r="C154" s="73" t="s">
        <v>1433</v>
      </c>
      <c r="D154" s="73" t="s">
        <v>6</v>
      </c>
      <c r="E154" s="73" t="s">
        <v>25</v>
      </c>
      <c r="F154" s="73" t="s">
        <v>275</v>
      </c>
      <c r="G154" s="73" t="s">
        <v>55</v>
      </c>
      <c r="H154" s="73" t="s">
        <v>98</v>
      </c>
      <c r="I154" s="73" t="s">
        <v>48</v>
      </c>
      <c r="J154" s="193" t="s">
        <v>246</v>
      </c>
      <c r="K154" s="193" t="s">
        <v>934</v>
      </c>
      <c r="L154" s="193" t="s">
        <v>197</v>
      </c>
      <c r="M154" s="73" t="s">
        <v>1790</v>
      </c>
      <c r="N154" s="73" t="s">
        <v>101</v>
      </c>
      <c r="O154" s="73" t="s">
        <v>101</v>
      </c>
      <c r="P154" s="73" t="s">
        <v>101</v>
      </c>
      <c r="Q154" s="73" t="s">
        <v>101</v>
      </c>
      <c r="R154" s="73" t="s">
        <v>101</v>
      </c>
      <c r="S154" s="73" t="s">
        <v>1435</v>
      </c>
      <c r="T154" s="74" t="s">
        <v>456</v>
      </c>
      <c r="U154" s="73" t="s">
        <v>1791</v>
      </c>
      <c r="V154" s="73" t="s">
        <v>1792</v>
      </c>
      <c r="W154" s="73" t="s">
        <v>1793</v>
      </c>
      <c r="X154" s="73" t="s">
        <v>1794</v>
      </c>
      <c r="Y154" s="73" t="s">
        <v>1795</v>
      </c>
      <c r="Z154" s="73" t="s">
        <v>1796</v>
      </c>
      <c r="AA154" s="73" t="s">
        <v>1797</v>
      </c>
      <c r="AB154" s="73" t="s">
        <v>426</v>
      </c>
      <c r="AC154" s="73" t="s">
        <v>1798</v>
      </c>
      <c r="AD154" s="73" t="s">
        <v>1799</v>
      </c>
      <c r="AE154" s="73" t="s">
        <v>425</v>
      </c>
      <c r="AF154" s="73" t="s">
        <v>418</v>
      </c>
      <c r="AG154" s="73" t="s">
        <v>427</v>
      </c>
      <c r="AH154" s="194">
        <v>0.9</v>
      </c>
      <c r="AI154" s="195">
        <v>46023</v>
      </c>
      <c r="AJ154" s="195">
        <v>46387</v>
      </c>
      <c r="AK154" s="73" t="s">
        <v>174</v>
      </c>
      <c r="AL154" s="73" t="s">
        <v>315</v>
      </c>
      <c r="AM154" s="73" t="s">
        <v>1800</v>
      </c>
      <c r="AN154" s="73" t="s">
        <v>423</v>
      </c>
      <c r="AO154" s="196" t="s">
        <v>4</v>
      </c>
      <c r="AP154" s="73" t="s">
        <v>179</v>
      </c>
      <c r="AQ154" s="73" t="s">
        <v>222</v>
      </c>
      <c r="AR154" s="73" t="s">
        <v>1501</v>
      </c>
      <c r="AS154" s="75">
        <v>0</v>
      </c>
      <c r="AT154" s="75">
        <v>0</v>
      </c>
      <c r="AU154" s="75">
        <v>0</v>
      </c>
      <c r="AV154" s="197">
        <f>SUM(AS154:AU154)</f>
        <v>0</v>
      </c>
      <c r="AW154" s="75">
        <v>0</v>
      </c>
      <c r="AX154" s="75">
        <v>0</v>
      </c>
      <c r="AY154" s="75">
        <v>0.5</v>
      </c>
      <c r="AZ154" s="197">
        <f t="shared" si="61"/>
        <v>0.5</v>
      </c>
      <c r="BA154" s="75">
        <v>0</v>
      </c>
      <c r="BB154" s="75">
        <v>0</v>
      </c>
      <c r="BC154" s="75">
        <v>0</v>
      </c>
      <c r="BD154" s="197">
        <f t="shared" si="44"/>
        <v>0</v>
      </c>
      <c r="BE154" s="75">
        <v>0</v>
      </c>
      <c r="BF154" s="75">
        <v>0</v>
      </c>
      <c r="BG154" s="75">
        <v>0.4</v>
      </c>
      <c r="BH154" s="197">
        <f t="shared" si="45"/>
        <v>0.4</v>
      </c>
      <c r="BI154" s="79"/>
      <c r="BJ154" s="79"/>
      <c r="BK154" s="79"/>
      <c r="BL154" s="79"/>
      <c r="BM154" s="79"/>
      <c r="BN154" s="79"/>
      <c r="BO154" s="79"/>
    </row>
    <row r="155" spans="1:67" ht="62.25" customHeight="1" x14ac:dyDescent="0.25">
      <c r="A155" s="80">
        <f t="shared" si="49"/>
        <v>148</v>
      </c>
      <c r="B155" s="73"/>
      <c r="C155" s="73" t="s">
        <v>1433</v>
      </c>
      <c r="D155" s="73" t="s">
        <v>6</v>
      </c>
      <c r="E155" s="73" t="s">
        <v>25</v>
      </c>
      <c r="F155" s="73" t="s">
        <v>275</v>
      </c>
      <c r="G155" s="73" t="s">
        <v>55</v>
      </c>
      <c r="H155" s="73" t="s">
        <v>98</v>
      </c>
      <c r="I155" s="73" t="s">
        <v>48</v>
      </c>
      <c r="J155" s="193" t="s">
        <v>246</v>
      </c>
      <c r="K155" s="193" t="s">
        <v>934</v>
      </c>
      <c r="L155" s="193" t="s">
        <v>197</v>
      </c>
      <c r="M155" s="73" t="s">
        <v>1801</v>
      </c>
      <c r="N155" s="73" t="s">
        <v>101</v>
      </c>
      <c r="O155" s="73" t="s">
        <v>101</v>
      </c>
      <c r="P155" s="73" t="s">
        <v>101</v>
      </c>
      <c r="Q155" s="73" t="s">
        <v>101</v>
      </c>
      <c r="R155" s="73" t="s">
        <v>101</v>
      </c>
      <c r="S155" s="73" t="s">
        <v>1435</v>
      </c>
      <c r="T155" s="74" t="s">
        <v>456</v>
      </c>
      <c r="U155" s="73" t="s">
        <v>1802</v>
      </c>
      <c r="V155" s="73" t="s">
        <v>1803</v>
      </c>
      <c r="W155" s="73" t="s">
        <v>1804</v>
      </c>
      <c r="X155" s="73" t="s">
        <v>1805</v>
      </c>
      <c r="Y155" s="73" t="s">
        <v>1806</v>
      </c>
      <c r="Z155" s="73" t="s">
        <v>1796</v>
      </c>
      <c r="AA155" s="73" t="s">
        <v>1797</v>
      </c>
      <c r="AB155" s="73" t="s">
        <v>426</v>
      </c>
      <c r="AC155" s="73" t="s">
        <v>1798</v>
      </c>
      <c r="AD155" s="73" t="s">
        <v>1799</v>
      </c>
      <c r="AE155" s="73" t="s">
        <v>425</v>
      </c>
      <c r="AF155" s="73" t="s">
        <v>418</v>
      </c>
      <c r="AG155" s="73" t="s">
        <v>427</v>
      </c>
      <c r="AH155" s="179">
        <v>0.93</v>
      </c>
      <c r="AI155" s="195">
        <v>46023</v>
      </c>
      <c r="AJ155" s="195">
        <v>46387</v>
      </c>
      <c r="AK155" s="73" t="s">
        <v>174</v>
      </c>
      <c r="AL155" s="73" t="s">
        <v>315</v>
      </c>
      <c r="AM155" s="73" t="s">
        <v>1800</v>
      </c>
      <c r="AN155" s="73" t="s">
        <v>428</v>
      </c>
      <c r="AO155" s="196" t="s">
        <v>4</v>
      </c>
      <c r="AP155" s="73" t="s">
        <v>179</v>
      </c>
      <c r="AQ155" s="73" t="s">
        <v>222</v>
      </c>
      <c r="AR155" s="73" t="s">
        <v>1807</v>
      </c>
      <c r="AS155" s="75">
        <v>0</v>
      </c>
      <c r="AT155" s="75">
        <v>0</v>
      </c>
      <c r="AU155" s="75">
        <v>0</v>
      </c>
      <c r="AV155" s="197">
        <f>SUM(AS155:AU155)</f>
        <v>0</v>
      </c>
      <c r="AW155" s="75">
        <v>0</v>
      </c>
      <c r="AX155" s="75">
        <v>0</v>
      </c>
      <c r="AY155" s="75">
        <v>0.5</v>
      </c>
      <c r="AZ155" s="197">
        <f t="shared" si="61"/>
        <v>0.5</v>
      </c>
      <c r="BA155" s="75">
        <v>0</v>
      </c>
      <c r="BB155" s="75">
        <v>0</v>
      </c>
      <c r="BC155" s="75">
        <v>0</v>
      </c>
      <c r="BD155" s="197">
        <f t="shared" si="44"/>
        <v>0</v>
      </c>
      <c r="BE155" s="75">
        <v>0</v>
      </c>
      <c r="BF155" s="75">
        <v>0</v>
      </c>
      <c r="BG155" s="75">
        <v>0.43</v>
      </c>
      <c r="BH155" s="197">
        <f t="shared" si="45"/>
        <v>0.43</v>
      </c>
      <c r="BI155" s="79"/>
      <c r="BJ155" s="79"/>
      <c r="BK155" s="79"/>
      <c r="BL155" s="79"/>
      <c r="BM155" s="79"/>
      <c r="BN155" s="79"/>
      <c r="BO155" s="79"/>
    </row>
    <row r="156" spans="1:67" ht="62.25" customHeight="1" x14ac:dyDescent="0.25">
      <c r="A156" s="80">
        <f t="shared" si="49"/>
        <v>149</v>
      </c>
      <c r="B156" s="73"/>
      <c r="C156" s="73" t="s">
        <v>1433</v>
      </c>
      <c r="D156" s="73" t="s">
        <v>6</v>
      </c>
      <c r="E156" s="73" t="s">
        <v>25</v>
      </c>
      <c r="F156" s="73" t="s">
        <v>275</v>
      </c>
      <c r="G156" s="73" t="s">
        <v>55</v>
      </c>
      <c r="H156" s="73" t="s">
        <v>98</v>
      </c>
      <c r="I156" s="73" t="s">
        <v>48</v>
      </c>
      <c r="J156" s="193" t="s">
        <v>246</v>
      </c>
      <c r="K156" s="193" t="s">
        <v>934</v>
      </c>
      <c r="L156" s="193" t="s">
        <v>197</v>
      </c>
      <c r="M156" s="73" t="s">
        <v>1808</v>
      </c>
      <c r="N156" s="73" t="s">
        <v>101</v>
      </c>
      <c r="O156" s="73" t="s">
        <v>101</v>
      </c>
      <c r="P156" s="73" t="s">
        <v>101</v>
      </c>
      <c r="Q156" s="73" t="s">
        <v>101</v>
      </c>
      <c r="R156" s="73" t="s">
        <v>101</v>
      </c>
      <c r="S156" s="73" t="s">
        <v>1435</v>
      </c>
      <c r="T156" s="74" t="s">
        <v>456</v>
      </c>
      <c r="U156" s="73" t="s">
        <v>1809</v>
      </c>
      <c r="V156" s="73" t="s">
        <v>1810</v>
      </c>
      <c r="W156" s="73" t="s">
        <v>1811</v>
      </c>
      <c r="X156" s="73" t="s">
        <v>1812</v>
      </c>
      <c r="Y156" s="73" t="s">
        <v>1813</v>
      </c>
      <c r="Z156" s="73" t="s">
        <v>1796</v>
      </c>
      <c r="AA156" s="73" t="s">
        <v>1797</v>
      </c>
      <c r="AB156" s="73" t="s">
        <v>426</v>
      </c>
      <c r="AC156" s="73" t="s">
        <v>1798</v>
      </c>
      <c r="AD156" s="73" t="s">
        <v>1799</v>
      </c>
      <c r="AE156" s="73" t="s">
        <v>425</v>
      </c>
      <c r="AF156" s="73" t="s">
        <v>418</v>
      </c>
      <c r="AG156" s="73" t="s">
        <v>427</v>
      </c>
      <c r="AH156" s="179">
        <v>1</v>
      </c>
      <c r="AI156" s="195">
        <v>46023</v>
      </c>
      <c r="AJ156" s="195">
        <v>46387</v>
      </c>
      <c r="AK156" s="73" t="s">
        <v>174</v>
      </c>
      <c r="AL156" s="73" t="s">
        <v>315</v>
      </c>
      <c r="AM156" s="73" t="s">
        <v>1800</v>
      </c>
      <c r="AN156" s="73" t="s">
        <v>417</v>
      </c>
      <c r="AO156" s="196" t="s">
        <v>4</v>
      </c>
      <c r="AP156" s="73" t="s">
        <v>179</v>
      </c>
      <c r="AQ156" s="73" t="s">
        <v>235</v>
      </c>
      <c r="AR156" s="73" t="s">
        <v>1814</v>
      </c>
      <c r="AS156" s="75">
        <v>0</v>
      </c>
      <c r="AT156" s="75">
        <v>0</v>
      </c>
      <c r="AU156" s="75">
        <v>0</v>
      </c>
      <c r="AV156" s="197">
        <f>SUM(AS156:AU156)</f>
        <v>0</v>
      </c>
      <c r="AW156" s="75">
        <v>0</v>
      </c>
      <c r="AX156" s="75">
        <v>0</v>
      </c>
      <c r="AY156" s="75">
        <v>1</v>
      </c>
      <c r="AZ156" s="197">
        <f t="shared" si="61"/>
        <v>1</v>
      </c>
      <c r="BA156" s="75">
        <v>0</v>
      </c>
      <c r="BB156" s="75">
        <v>0</v>
      </c>
      <c r="BC156" s="75">
        <v>0</v>
      </c>
      <c r="BD156" s="197">
        <f t="shared" si="44"/>
        <v>0</v>
      </c>
      <c r="BE156" s="75">
        <v>0</v>
      </c>
      <c r="BF156" s="75">
        <v>0</v>
      </c>
      <c r="BG156" s="75">
        <v>0</v>
      </c>
      <c r="BH156" s="197">
        <f t="shared" si="45"/>
        <v>0</v>
      </c>
      <c r="BI156" s="79"/>
      <c r="BJ156" s="79"/>
      <c r="BK156" s="79"/>
      <c r="BL156" s="79"/>
      <c r="BM156" s="79"/>
      <c r="BN156" s="79"/>
      <c r="BO156" s="79"/>
    </row>
    <row r="157" spans="1:67" ht="62.25" customHeight="1" x14ac:dyDescent="0.25">
      <c r="A157" s="80">
        <f t="shared" si="49"/>
        <v>150</v>
      </c>
      <c r="B157" s="73"/>
      <c r="C157" s="73" t="s">
        <v>1433</v>
      </c>
      <c r="D157" s="73" t="s">
        <v>6</v>
      </c>
      <c r="E157" s="73" t="s">
        <v>25</v>
      </c>
      <c r="F157" s="73" t="s">
        <v>275</v>
      </c>
      <c r="G157" s="73" t="s">
        <v>55</v>
      </c>
      <c r="H157" s="73" t="s">
        <v>98</v>
      </c>
      <c r="I157" s="73" t="s">
        <v>48</v>
      </c>
      <c r="J157" s="193" t="s">
        <v>246</v>
      </c>
      <c r="K157" s="193" t="s">
        <v>936</v>
      </c>
      <c r="L157" s="193" t="s">
        <v>197</v>
      </c>
      <c r="M157" s="73" t="s">
        <v>1815</v>
      </c>
      <c r="N157" s="73" t="s">
        <v>101</v>
      </c>
      <c r="O157" s="73" t="s">
        <v>101</v>
      </c>
      <c r="P157" s="73" t="s">
        <v>101</v>
      </c>
      <c r="Q157" s="73" t="s">
        <v>101</v>
      </c>
      <c r="R157" s="73" t="s">
        <v>101</v>
      </c>
      <c r="S157" s="73" t="s">
        <v>1435</v>
      </c>
      <c r="T157" s="74" t="s">
        <v>456</v>
      </c>
      <c r="U157" s="73" t="s">
        <v>1816</v>
      </c>
      <c r="V157" s="73" t="s">
        <v>1817</v>
      </c>
      <c r="W157" s="73" t="s">
        <v>1818</v>
      </c>
      <c r="X157" s="73" t="s">
        <v>1819</v>
      </c>
      <c r="Y157" s="73" t="s">
        <v>1944</v>
      </c>
      <c r="Z157" s="73" t="s">
        <v>1820</v>
      </c>
      <c r="AA157" s="73" t="s">
        <v>1821</v>
      </c>
      <c r="AB157" s="73" t="s">
        <v>426</v>
      </c>
      <c r="AC157" s="73" t="s">
        <v>1822</v>
      </c>
      <c r="AD157" s="73" t="s">
        <v>101</v>
      </c>
      <c r="AE157" s="73" t="s">
        <v>425</v>
      </c>
      <c r="AF157" s="73" t="s">
        <v>418</v>
      </c>
      <c r="AG157" s="73" t="s">
        <v>415</v>
      </c>
      <c r="AH157" s="179">
        <v>1</v>
      </c>
      <c r="AI157" s="195">
        <v>46023</v>
      </c>
      <c r="AJ157" s="195">
        <v>46387</v>
      </c>
      <c r="AK157" s="73" t="s">
        <v>174</v>
      </c>
      <c r="AL157" s="73" t="s">
        <v>315</v>
      </c>
      <c r="AM157" s="73" t="s">
        <v>1800</v>
      </c>
      <c r="AN157" s="73" t="s">
        <v>428</v>
      </c>
      <c r="AO157" s="196" t="s">
        <v>4</v>
      </c>
      <c r="AP157" s="73" t="s">
        <v>179</v>
      </c>
      <c r="AQ157" s="73" t="s">
        <v>178</v>
      </c>
      <c r="AR157" s="73" t="s">
        <v>1823</v>
      </c>
      <c r="AS157" s="186">
        <v>1.2999999999999999E-2</v>
      </c>
      <c r="AT157" s="186">
        <v>3.09E-2</v>
      </c>
      <c r="AU157" s="186">
        <v>6.2600000000000003E-2</v>
      </c>
      <c r="AV157" s="208">
        <f t="shared" ref="AV157:AV159" si="63">SUM(AS157:AU157)</f>
        <v>0.10650000000000001</v>
      </c>
      <c r="AW157" s="186">
        <v>5.9900000000000002E-2</v>
      </c>
      <c r="AX157" s="186">
        <v>0.11990000000000001</v>
      </c>
      <c r="AY157" s="186">
        <v>3.4200000000000001E-2</v>
      </c>
      <c r="AZ157" s="208">
        <f t="shared" si="61"/>
        <v>0.21400000000000002</v>
      </c>
      <c r="BA157" s="186">
        <v>0.1047</v>
      </c>
      <c r="BB157" s="186">
        <v>0.17219999999999999</v>
      </c>
      <c r="BC157" s="186">
        <v>4.5900000000000003E-2</v>
      </c>
      <c r="BD157" s="208">
        <f t="shared" si="44"/>
        <v>0.32279999999999998</v>
      </c>
      <c r="BE157" s="186">
        <v>9.7000000000000003E-3</v>
      </c>
      <c r="BF157" s="186">
        <v>1.0699999999999999E-2</v>
      </c>
      <c r="BG157" s="186">
        <v>0.33629999999999999</v>
      </c>
      <c r="BH157" s="208">
        <f t="shared" si="45"/>
        <v>0.35670000000000002</v>
      </c>
      <c r="BI157" s="79"/>
      <c r="BJ157" s="79"/>
      <c r="BK157" s="79"/>
      <c r="BL157" s="79"/>
      <c r="BM157" s="79"/>
      <c r="BN157" s="79"/>
      <c r="BO157" s="79"/>
    </row>
    <row r="158" spans="1:67" ht="62.25" customHeight="1" x14ac:dyDescent="0.25">
      <c r="A158" s="80">
        <f t="shared" si="49"/>
        <v>151</v>
      </c>
      <c r="B158" s="73"/>
      <c r="C158" s="73" t="s">
        <v>1433</v>
      </c>
      <c r="D158" s="73" t="s">
        <v>6</v>
      </c>
      <c r="E158" s="73" t="s">
        <v>25</v>
      </c>
      <c r="F158" s="73" t="s">
        <v>275</v>
      </c>
      <c r="G158" s="73" t="s">
        <v>101</v>
      </c>
      <c r="H158" s="73" t="s">
        <v>61</v>
      </c>
      <c r="I158" s="73" t="s">
        <v>48</v>
      </c>
      <c r="J158" s="193" t="s">
        <v>246</v>
      </c>
      <c r="K158" s="193" t="s">
        <v>936</v>
      </c>
      <c r="L158" s="193" t="s">
        <v>197</v>
      </c>
      <c r="M158" s="73" t="s">
        <v>1824</v>
      </c>
      <c r="N158" s="73" t="s">
        <v>101</v>
      </c>
      <c r="O158" s="73" t="s">
        <v>101</v>
      </c>
      <c r="P158" s="73" t="s">
        <v>101</v>
      </c>
      <c r="Q158" s="73" t="s">
        <v>101</v>
      </c>
      <c r="R158" s="73" t="s">
        <v>1604</v>
      </c>
      <c r="S158" s="73" t="s">
        <v>1435</v>
      </c>
      <c r="T158" s="74" t="s">
        <v>456</v>
      </c>
      <c r="U158" s="73" t="s">
        <v>1825</v>
      </c>
      <c r="V158" s="73" t="s">
        <v>1826</v>
      </c>
      <c r="W158" s="73" t="s">
        <v>1827</v>
      </c>
      <c r="X158" s="73" t="s">
        <v>1828</v>
      </c>
      <c r="Y158" s="73" t="s">
        <v>101</v>
      </c>
      <c r="Z158" s="73" t="s">
        <v>1829</v>
      </c>
      <c r="AA158" s="73" t="s">
        <v>101</v>
      </c>
      <c r="AB158" s="73" t="s">
        <v>420</v>
      </c>
      <c r="AC158" s="73" t="s">
        <v>1830</v>
      </c>
      <c r="AD158" s="73" t="s">
        <v>1831</v>
      </c>
      <c r="AE158" s="73" t="s">
        <v>425</v>
      </c>
      <c r="AF158" s="73" t="s">
        <v>418</v>
      </c>
      <c r="AG158" s="73" t="s">
        <v>415</v>
      </c>
      <c r="AH158" s="199">
        <v>12</v>
      </c>
      <c r="AI158" s="195">
        <v>46023</v>
      </c>
      <c r="AJ158" s="195">
        <v>46387</v>
      </c>
      <c r="AK158" s="73" t="s">
        <v>174</v>
      </c>
      <c r="AL158" s="73" t="s">
        <v>315</v>
      </c>
      <c r="AM158" s="73" t="s">
        <v>1800</v>
      </c>
      <c r="AN158" s="73" t="s">
        <v>423</v>
      </c>
      <c r="AO158" s="196" t="s">
        <v>4</v>
      </c>
      <c r="AP158" s="73" t="s">
        <v>179</v>
      </c>
      <c r="AQ158" s="73" t="s">
        <v>178</v>
      </c>
      <c r="AR158" s="73" t="s">
        <v>1832</v>
      </c>
      <c r="AS158" s="80">
        <v>1</v>
      </c>
      <c r="AT158" s="80">
        <v>1</v>
      </c>
      <c r="AU158" s="80">
        <v>1</v>
      </c>
      <c r="AV158" s="198">
        <f t="shared" ref="AV158:AV160" si="64">+AS158+AT158+AU158</f>
        <v>3</v>
      </c>
      <c r="AW158" s="80">
        <v>1</v>
      </c>
      <c r="AX158" s="80">
        <v>1</v>
      </c>
      <c r="AY158" s="80">
        <v>1</v>
      </c>
      <c r="AZ158" s="198">
        <f t="shared" ref="AZ158:AZ159" si="65">SUM(AW158:AY158)</f>
        <v>3</v>
      </c>
      <c r="BA158" s="80">
        <v>1</v>
      </c>
      <c r="BB158" s="80">
        <v>1</v>
      </c>
      <c r="BC158" s="80">
        <v>1</v>
      </c>
      <c r="BD158" s="198">
        <f t="shared" si="44"/>
        <v>3</v>
      </c>
      <c r="BE158" s="80">
        <v>1</v>
      </c>
      <c r="BF158" s="80">
        <v>1</v>
      </c>
      <c r="BG158" s="80">
        <v>1</v>
      </c>
      <c r="BH158" s="198">
        <f t="shared" si="45"/>
        <v>3</v>
      </c>
      <c r="BI158" s="79"/>
      <c r="BJ158" s="79"/>
      <c r="BK158" s="79"/>
      <c r="BL158" s="79"/>
      <c r="BM158" s="79"/>
      <c r="BN158" s="79"/>
      <c r="BO158" s="79"/>
    </row>
    <row r="159" spans="1:67" ht="62.25" customHeight="1" x14ac:dyDescent="0.25">
      <c r="A159" s="80">
        <f t="shared" si="49"/>
        <v>152</v>
      </c>
      <c r="B159" s="73"/>
      <c r="C159" s="73" t="s">
        <v>1433</v>
      </c>
      <c r="D159" s="73" t="s">
        <v>6</v>
      </c>
      <c r="E159" s="73" t="s">
        <v>25</v>
      </c>
      <c r="F159" s="73" t="s">
        <v>314</v>
      </c>
      <c r="G159" s="73" t="s">
        <v>55</v>
      </c>
      <c r="H159" s="73" t="s">
        <v>61</v>
      </c>
      <c r="I159" s="73" t="s">
        <v>48</v>
      </c>
      <c r="J159" s="193" t="s">
        <v>265</v>
      </c>
      <c r="K159" s="193" t="s">
        <v>944</v>
      </c>
      <c r="L159" s="193" t="s">
        <v>197</v>
      </c>
      <c r="M159" s="73" t="s">
        <v>1833</v>
      </c>
      <c r="N159" s="73" t="s">
        <v>101</v>
      </c>
      <c r="O159" s="73" t="s">
        <v>101</v>
      </c>
      <c r="P159" s="73" t="s">
        <v>101</v>
      </c>
      <c r="Q159" s="73" t="s">
        <v>101</v>
      </c>
      <c r="R159" s="73" t="s">
        <v>1739</v>
      </c>
      <c r="S159" s="73" t="s">
        <v>1435</v>
      </c>
      <c r="T159" s="74" t="s">
        <v>460</v>
      </c>
      <c r="U159" s="73" t="s">
        <v>1834</v>
      </c>
      <c r="V159" s="73" t="s">
        <v>1835</v>
      </c>
      <c r="W159" s="73" t="s">
        <v>1836</v>
      </c>
      <c r="X159" s="73" t="s">
        <v>1837</v>
      </c>
      <c r="Y159" s="73" t="s">
        <v>1838</v>
      </c>
      <c r="Z159" s="73" t="s">
        <v>1839</v>
      </c>
      <c r="AA159" s="73" t="s">
        <v>1839</v>
      </c>
      <c r="AB159" s="73" t="s">
        <v>426</v>
      </c>
      <c r="AC159" s="73" t="s">
        <v>1840</v>
      </c>
      <c r="AD159" s="73" t="s">
        <v>1841</v>
      </c>
      <c r="AE159" s="73" t="s">
        <v>419</v>
      </c>
      <c r="AF159" s="73" t="s">
        <v>418</v>
      </c>
      <c r="AG159" s="73" t="s">
        <v>415</v>
      </c>
      <c r="AH159" s="179">
        <v>1</v>
      </c>
      <c r="AI159" s="195">
        <v>46023</v>
      </c>
      <c r="AJ159" s="195">
        <v>46387</v>
      </c>
      <c r="AK159" s="73" t="s">
        <v>174</v>
      </c>
      <c r="AL159" s="73" t="s">
        <v>310</v>
      </c>
      <c r="AM159" s="73" t="s">
        <v>1842</v>
      </c>
      <c r="AN159" s="73" t="s">
        <v>423</v>
      </c>
      <c r="AO159" s="196" t="s">
        <v>4</v>
      </c>
      <c r="AP159" s="73" t="s">
        <v>179</v>
      </c>
      <c r="AQ159" s="73" t="s">
        <v>192</v>
      </c>
      <c r="AR159" s="73" t="s">
        <v>1843</v>
      </c>
      <c r="AS159" s="80">
        <v>0</v>
      </c>
      <c r="AT159" s="80">
        <v>0</v>
      </c>
      <c r="AU159" s="182">
        <v>1</v>
      </c>
      <c r="AV159" s="197">
        <f t="shared" si="63"/>
        <v>1</v>
      </c>
      <c r="AW159" s="182">
        <v>0</v>
      </c>
      <c r="AX159" s="182">
        <v>0</v>
      </c>
      <c r="AY159" s="182">
        <v>1</v>
      </c>
      <c r="AZ159" s="197">
        <f t="shared" si="65"/>
        <v>1</v>
      </c>
      <c r="BA159" s="182">
        <v>0</v>
      </c>
      <c r="BB159" s="182">
        <v>0</v>
      </c>
      <c r="BC159" s="182">
        <v>1</v>
      </c>
      <c r="BD159" s="197">
        <f t="shared" si="44"/>
        <v>1</v>
      </c>
      <c r="BE159" s="182">
        <v>0</v>
      </c>
      <c r="BF159" s="182">
        <v>0</v>
      </c>
      <c r="BG159" s="182">
        <v>1</v>
      </c>
      <c r="BH159" s="197">
        <f t="shared" si="45"/>
        <v>1</v>
      </c>
      <c r="BI159" s="79"/>
      <c r="BJ159" s="79"/>
      <c r="BK159" s="79"/>
      <c r="BL159" s="79"/>
      <c r="BM159" s="79"/>
      <c r="BN159" s="79"/>
      <c r="BO159" s="79"/>
    </row>
    <row r="160" spans="1:67" ht="62.25" customHeight="1" x14ac:dyDescent="0.25">
      <c r="A160" s="80">
        <f t="shared" si="49"/>
        <v>153</v>
      </c>
      <c r="B160" s="73"/>
      <c r="C160" s="73" t="s">
        <v>1433</v>
      </c>
      <c r="D160" s="73" t="s">
        <v>6</v>
      </c>
      <c r="E160" s="73" t="s">
        <v>25</v>
      </c>
      <c r="F160" s="73" t="s">
        <v>303</v>
      </c>
      <c r="G160" s="73" t="s">
        <v>101</v>
      </c>
      <c r="H160" s="73" t="s">
        <v>61</v>
      </c>
      <c r="I160" s="73" t="s">
        <v>48</v>
      </c>
      <c r="J160" s="193" t="s">
        <v>265</v>
      </c>
      <c r="K160" s="193" t="s">
        <v>944</v>
      </c>
      <c r="L160" s="193" t="s">
        <v>197</v>
      </c>
      <c r="M160" s="73" t="s">
        <v>1844</v>
      </c>
      <c r="N160" s="73" t="s">
        <v>101</v>
      </c>
      <c r="O160" s="73" t="s">
        <v>101</v>
      </c>
      <c r="P160" s="73" t="s">
        <v>101</v>
      </c>
      <c r="Q160" s="73" t="s">
        <v>101</v>
      </c>
      <c r="R160" s="73" t="s">
        <v>1739</v>
      </c>
      <c r="S160" s="73" t="s">
        <v>1435</v>
      </c>
      <c r="T160" s="74" t="s">
        <v>460</v>
      </c>
      <c r="U160" s="73" t="s">
        <v>1845</v>
      </c>
      <c r="V160" s="73" t="s">
        <v>1846</v>
      </c>
      <c r="W160" s="73" t="s">
        <v>1847</v>
      </c>
      <c r="X160" s="73" t="s">
        <v>1848</v>
      </c>
      <c r="Y160" s="73" t="s">
        <v>101</v>
      </c>
      <c r="Z160" s="73" t="s">
        <v>1849</v>
      </c>
      <c r="AA160" s="73" t="s">
        <v>101</v>
      </c>
      <c r="AB160" s="73" t="s">
        <v>420</v>
      </c>
      <c r="AC160" s="73" t="s">
        <v>1850</v>
      </c>
      <c r="AD160" s="73" t="s">
        <v>1851</v>
      </c>
      <c r="AE160" s="73" t="s">
        <v>419</v>
      </c>
      <c r="AF160" s="73" t="s">
        <v>418</v>
      </c>
      <c r="AG160" s="73" t="s">
        <v>415</v>
      </c>
      <c r="AH160" s="199">
        <v>4</v>
      </c>
      <c r="AI160" s="195">
        <v>46023</v>
      </c>
      <c r="AJ160" s="195">
        <v>46387</v>
      </c>
      <c r="AK160" s="73" t="s">
        <v>202</v>
      </c>
      <c r="AL160" s="73" t="s">
        <v>310</v>
      </c>
      <c r="AM160" s="73" t="s">
        <v>1842</v>
      </c>
      <c r="AN160" s="73" t="s">
        <v>423</v>
      </c>
      <c r="AO160" s="196" t="s">
        <v>4</v>
      </c>
      <c r="AP160" s="73" t="s">
        <v>179</v>
      </c>
      <c r="AQ160" s="73" t="s">
        <v>192</v>
      </c>
      <c r="AR160" s="73" t="s">
        <v>4</v>
      </c>
      <c r="AS160" s="80">
        <v>0</v>
      </c>
      <c r="AT160" s="80">
        <v>0</v>
      </c>
      <c r="AU160" s="80">
        <v>1</v>
      </c>
      <c r="AV160" s="198">
        <f t="shared" si="64"/>
        <v>1</v>
      </c>
      <c r="AW160" s="80">
        <v>0</v>
      </c>
      <c r="AX160" s="80">
        <v>0</v>
      </c>
      <c r="AY160" s="80">
        <v>1</v>
      </c>
      <c r="AZ160" s="198">
        <f t="shared" si="43"/>
        <v>1</v>
      </c>
      <c r="BA160" s="80">
        <v>0</v>
      </c>
      <c r="BB160" s="80">
        <v>0</v>
      </c>
      <c r="BC160" s="80">
        <v>1</v>
      </c>
      <c r="BD160" s="198">
        <f t="shared" si="44"/>
        <v>1</v>
      </c>
      <c r="BE160" s="80">
        <v>0</v>
      </c>
      <c r="BF160" s="80">
        <v>0</v>
      </c>
      <c r="BG160" s="80">
        <v>1</v>
      </c>
      <c r="BH160" s="198">
        <f t="shared" si="45"/>
        <v>1</v>
      </c>
      <c r="BI160" s="79"/>
      <c r="BJ160" s="79"/>
      <c r="BK160" s="79"/>
      <c r="BL160" s="79"/>
      <c r="BM160" s="79"/>
      <c r="BN160" s="79"/>
      <c r="BO160" s="79"/>
    </row>
    <row r="161" spans="1:67" ht="62.25" customHeight="1" x14ac:dyDescent="0.25">
      <c r="A161" s="80">
        <f t="shared" si="49"/>
        <v>154</v>
      </c>
      <c r="B161" s="73"/>
      <c r="C161" s="73" t="s">
        <v>1433</v>
      </c>
      <c r="D161" s="73" t="s">
        <v>6</v>
      </c>
      <c r="E161" s="73" t="s">
        <v>25</v>
      </c>
      <c r="F161" s="73" t="s">
        <v>303</v>
      </c>
      <c r="G161" s="73" t="s">
        <v>101</v>
      </c>
      <c r="H161" s="73" t="s">
        <v>61</v>
      </c>
      <c r="I161" s="73" t="s">
        <v>48</v>
      </c>
      <c r="J161" s="193" t="s">
        <v>265</v>
      </c>
      <c r="K161" s="193" t="s">
        <v>944</v>
      </c>
      <c r="L161" s="193" t="s">
        <v>197</v>
      </c>
      <c r="M161" s="73" t="s">
        <v>1852</v>
      </c>
      <c r="N161" s="73" t="s">
        <v>101</v>
      </c>
      <c r="O161" s="73" t="s">
        <v>101</v>
      </c>
      <c r="P161" s="73" t="s">
        <v>101</v>
      </c>
      <c r="Q161" s="73" t="s">
        <v>101</v>
      </c>
      <c r="R161" s="73" t="s">
        <v>1619</v>
      </c>
      <c r="S161" s="73" t="s">
        <v>1435</v>
      </c>
      <c r="T161" s="74" t="s">
        <v>460</v>
      </c>
      <c r="U161" s="73" t="s">
        <v>1853</v>
      </c>
      <c r="V161" s="73" t="s">
        <v>1854</v>
      </c>
      <c r="W161" s="73" t="s">
        <v>1855</v>
      </c>
      <c r="X161" s="73" t="s">
        <v>1856</v>
      </c>
      <c r="Y161" s="73" t="s">
        <v>1857</v>
      </c>
      <c r="Z161" s="73" t="s">
        <v>1858</v>
      </c>
      <c r="AA161" s="73" t="s">
        <v>1859</v>
      </c>
      <c r="AB161" s="73" t="s">
        <v>426</v>
      </c>
      <c r="AC161" s="73" t="s">
        <v>1860</v>
      </c>
      <c r="AD161" s="73" t="s">
        <v>1861</v>
      </c>
      <c r="AE161" s="73" t="s">
        <v>430</v>
      </c>
      <c r="AF161" s="73" t="s">
        <v>418</v>
      </c>
      <c r="AG161" s="73" t="s">
        <v>415</v>
      </c>
      <c r="AH161" s="179">
        <v>1</v>
      </c>
      <c r="AI161" s="195">
        <v>46023</v>
      </c>
      <c r="AJ161" s="195">
        <v>46387</v>
      </c>
      <c r="AK161" s="73" t="s">
        <v>202</v>
      </c>
      <c r="AL161" s="73" t="s">
        <v>310</v>
      </c>
      <c r="AM161" s="73" t="s">
        <v>1842</v>
      </c>
      <c r="AN161" s="73" t="s">
        <v>423</v>
      </c>
      <c r="AO161" s="196" t="s">
        <v>4</v>
      </c>
      <c r="AP161" s="73" t="s">
        <v>179</v>
      </c>
      <c r="AQ161" s="73" t="s">
        <v>235</v>
      </c>
      <c r="AR161" s="73" t="s">
        <v>4</v>
      </c>
      <c r="AS161" s="80">
        <v>0</v>
      </c>
      <c r="AT161" s="80">
        <v>0</v>
      </c>
      <c r="AU161" s="80">
        <v>0</v>
      </c>
      <c r="AV161" s="198">
        <v>0</v>
      </c>
      <c r="AW161" s="80">
        <v>0</v>
      </c>
      <c r="AX161" s="80">
        <v>0</v>
      </c>
      <c r="AY161" s="80">
        <v>0</v>
      </c>
      <c r="AZ161" s="198">
        <v>0</v>
      </c>
      <c r="BA161" s="80">
        <v>0</v>
      </c>
      <c r="BB161" s="80">
        <v>0</v>
      </c>
      <c r="BC161" s="182">
        <v>1</v>
      </c>
      <c r="BD161" s="197">
        <f t="shared" si="44"/>
        <v>1</v>
      </c>
      <c r="BE161" s="80">
        <v>0</v>
      </c>
      <c r="BF161" s="80">
        <v>0</v>
      </c>
      <c r="BG161" s="80">
        <v>0</v>
      </c>
      <c r="BH161" s="198">
        <v>0</v>
      </c>
      <c r="BI161" s="79"/>
      <c r="BJ161" s="79"/>
      <c r="BK161" s="79"/>
      <c r="BL161" s="79"/>
      <c r="BM161" s="79"/>
      <c r="BN161" s="79"/>
      <c r="BO161" s="79"/>
    </row>
    <row r="162" spans="1:67" ht="11.25" customHeight="1" x14ac:dyDescent="0.25">
      <c r="A162" s="82"/>
      <c r="B162" s="82"/>
      <c r="C162" s="82"/>
      <c r="D162" s="82"/>
      <c r="E162" s="82"/>
      <c r="F162" s="82"/>
      <c r="G162" s="82"/>
      <c r="H162" s="82"/>
      <c r="I162" s="82"/>
      <c r="J162" s="82"/>
      <c r="K162" s="82"/>
      <c r="L162" s="82"/>
      <c r="M162" s="82"/>
      <c r="N162" s="82"/>
      <c r="O162" s="82"/>
      <c r="P162" s="82"/>
      <c r="Q162" s="82"/>
      <c r="R162" s="82"/>
      <c r="S162" s="82"/>
      <c r="T162" s="82"/>
      <c r="U162" s="79"/>
      <c r="V162" s="79"/>
      <c r="W162" s="79"/>
      <c r="X162" s="79"/>
      <c r="Y162" s="79"/>
      <c r="Z162" s="79"/>
      <c r="AA162" s="79"/>
      <c r="AB162" s="79"/>
      <c r="AC162" s="79"/>
      <c r="AD162" s="79"/>
      <c r="AE162" s="79"/>
      <c r="AF162" s="79"/>
      <c r="AG162" s="79"/>
      <c r="AH162" s="82"/>
      <c r="AI162" s="79"/>
      <c r="AJ162" s="79"/>
      <c r="AK162" s="82"/>
      <c r="AL162" s="82"/>
      <c r="AM162" s="82"/>
      <c r="AN162" s="82"/>
      <c r="AO162" s="82"/>
      <c r="AP162" s="82"/>
      <c r="AQ162" s="82"/>
      <c r="AR162" s="82"/>
      <c r="AS162" s="79"/>
      <c r="AT162" s="79"/>
      <c r="AU162" s="79"/>
      <c r="AV162" s="79"/>
      <c r="AW162" s="79"/>
      <c r="AX162" s="79"/>
      <c r="AY162" s="79"/>
      <c r="AZ162" s="79"/>
      <c r="BA162" s="79"/>
      <c r="BB162" s="79"/>
      <c r="BC162" s="79"/>
      <c r="BD162" s="79"/>
      <c r="BE162" s="79"/>
      <c r="BF162" s="79"/>
      <c r="BG162" s="79"/>
      <c r="BH162" s="79"/>
      <c r="BI162" s="79"/>
      <c r="BJ162" s="79"/>
      <c r="BK162" s="79"/>
      <c r="BL162" s="79"/>
      <c r="BM162" s="79"/>
      <c r="BN162" s="79"/>
      <c r="BO162" s="79"/>
    </row>
    <row r="163" spans="1:67" ht="11.25" customHeight="1" x14ac:dyDescent="0.25">
      <c r="A163" s="82"/>
      <c r="B163" s="82"/>
      <c r="C163" s="82"/>
      <c r="D163" s="82"/>
      <c r="E163" s="82"/>
      <c r="F163" s="82"/>
      <c r="G163" s="82"/>
      <c r="H163" s="82"/>
      <c r="I163" s="82"/>
      <c r="J163" s="82"/>
      <c r="K163" s="82"/>
      <c r="L163" s="82"/>
      <c r="M163" s="82"/>
      <c r="N163" s="82"/>
      <c r="O163" s="82"/>
      <c r="P163" s="82"/>
      <c r="Q163" s="82"/>
      <c r="R163" s="82"/>
      <c r="S163" s="82"/>
      <c r="T163" s="82"/>
      <c r="U163" s="79"/>
      <c r="V163" s="79"/>
      <c r="W163" s="79"/>
      <c r="X163" s="79"/>
      <c r="Y163" s="79"/>
      <c r="Z163" s="79"/>
      <c r="AA163" s="79"/>
      <c r="AB163" s="79"/>
      <c r="AC163" s="79"/>
      <c r="AD163" s="79"/>
      <c r="AE163" s="79"/>
      <c r="AF163" s="79"/>
      <c r="AG163" s="79"/>
      <c r="AH163" s="82"/>
      <c r="AI163" s="79"/>
      <c r="AJ163" s="79"/>
      <c r="AK163" s="82"/>
      <c r="AL163" s="82"/>
      <c r="AM163" s="82"/>
      <c r="AN163" s="82"/>
      <c r="AO163" s="82"/>
      <c r="AP163" s="82"/>
      <c r="AQ163" s="82"/>
      <c r="AR163" s="82"/>
      <c r="AS163" s="79"/>
      <c r="AT163" s="79"/>
      <c r="AU163" s="79"/>
      <c r="AV163" s="79"/>
      <c r="AW163" s="79"/>
      <c r="AX163" s="79"/>
      <c r="AY163" s="79"/>
      <c r="AZ163" s="79"/>
      <c r="BA163" s="79"/>
      <c r="BB163" s="79"/>
      <c r="BC163" s="79"/>
      <c r="BD163" s="79"/>
      <c r="BE163" s="79"/>
      <c r="BF163" s="79"/>
      <c r="BG163" s="79"/>
      <c r="BH163" s="79"/>
      <c r="BI163" s="79"/>
      <c r="BJ163" s="79"/>
      <c r="BK163" s="79"/>
      <c r="BL163" s="79"/>
      <c r="BM163" s="79"/>
      <c r="BN163" s="79"/>
      <c r="BO163" s="79"/>
    </row>
    <row r="164" spans="1:67" ht="11.25" customHeight="1" x14ac:dyDescent="0.25">
      <c r="A164" s="82"/>
      <c r="B164" s="82"/>
      <c r="C164" s="82"/>
      <c r="D164" s="82"/>
      <c r="E164" s="82"/>
      <c r="F164" s="82"/>
      <c r="G164" s="82"/>
      <c r="H164" s="82"/>
      <c r="I164" s="82"/>
      <c r="J164" s="82"/>
      <c r="K164" s="82"/>
      <c r="L164" s="82"/>
      <c r="M164" s="82"/>
      <c r="N164" s="82"/>
      <c r="O164" s="82"/>
      <c r="P164" s="82"/>
      <c r="Q164" s="82"/>
      <c r="R164" s="82"/>
      <c r="S164" s="82"/>
      <c r="T164" s="82"/>
      <c r="U164" s="79"/>
      <c r="V164" s="79"/>
      <c r="W164" s="79"/>
      <c r="X164" s="79"/>
      <c r="Y164" s="79"/>
      <c r="Z164" s="79"/>
      <c r="AA164" s="79"/>
      <c r="AB164" s="79"/>
      <c r="AC164" s="79"/>
      <c r="AD164" s="79"/>
      <c r="AE164" s="79"/>
      <c r="AF164" s="79"/>
      <c r="AG164" s="79"/>
      <c r="AH164" s="82"/>
      <c r="AI164" s="79"/>
      <c r="AJ164" s="79"/>
      <c r="AK164" s="82"/>
      <c r="AL164" s="82"/>
      <c r="AM164" s="82"/>
      <c r="AN164" s="82"/>
      <c r="AO164" s="82"/>
      <c r="AP164" s="82"/>
      <c r="AQ164" s="82"/>
      <c r="AR164" s="82"/>
      <c r="AS164" s="79"/>
      <c r="AT164" s="79"/>
      <c r="AU164" s="79"/>
      <c r="AV164" s="79"/>
      <c r="AW164" s="79"/>
      <c r="AX164" s="79"/>
      <c r="AY164" s="79"/>
      <c r="AZ164" s="79"/>
      <c r="BA164" s="79"/>
      <c r="BB164" s="79"/>
      <c r="BC164" s="79"/>
      <c r="BD164" s="79"/>
      <c r="BE164" s="79"/>
      <c r="BF164" s="79"/>
      <c r="BG164" s="79"/>
      <c r="BH164" s="79"/>
      <c r="BI164" s="79"/>
      <c r="BJ164" s="79"/>
      <c r="BK164" s="79"/>
      <c r="BL164" s="79"/>
      <c r="BM164" s="79"/>
      <c r="BN164" s="79"/>
      <c r="BO164" s="79"/>
    </row>
    <row r="165" spans="1:67" ht="11.25" customHeight="1" x14ac:dyDescent="0.25">
      <c r="A165" s="82"/>
      <c r="B165" s="82"/>
      <c r="C165" s="82"/>
      <c r="D165" s="82"/>
      <c r="E165" s="82"/>
      <c r="F165" s="82"/>
      <c r="G165" s="82"/>
      <c r="H165" s="82"/>
      <c r="I165" s="82"/>
      <c r="J165" s="82"/>
      <c r="K165" s="82"/>
      <c r="L165" s="82"/>
      <c r="M165" s="82"/>
      <c r="N165" s="82"/>
      <c r="O165" s="82"/>
      <c r="P165" s="82"/>
      <c r="Q165" s="82"/>
      <c r="R165" s="82"/>
      <c r="S165" s="82"/>
      <c r="T165" s="82"/>
      <c r="U165" s="79"/>
      <c r="V165" s="79"/>
      <c r="W165" s="79"/>
      <c r="X165" s="79"/>
      <c r="Y165" s="79"/>
      <c r="Z165" s="79"/>
      <c r="AA165" s="79"/>
      <c r="AB165" s="79"/>
      <c r="AC165" s="79"/>
      <c r="AD165" s="79"/>
      <c r="AE165" s="79"/>
      <c r="AF165" s="79"/>
      <c r="AG165" s="79"/>
      <c r="AH165" s="82"/>
      <c r="AI165" s="79"/>
      <c r="AJ165" s="79"/>
      <c r="AK165" s="82"/>
      <c r="AL165" s="82"/>
      <c r="AM165" s="82"/>
      <c r="AN165" s="82"/>
      <c r="AO165" s="82"/>
      <c r="AP165" s="82"/>
      <c r="AQ165" s="82"/>
      <c r="AR165" s="82"/>
      <c r="AS165" s="79"/>
      <c r="AT165" s="79"/>
      <c r="AU165" s="79"/>
      <c r="AV165" s="79"/>
      <c r="AW165" s="79"/>
      <c r="AX165" s="79"/>
      <c r="AY165" s="79"/>
      <c r="AZ165" s="79"/>
      <c r="BA165" s="79"/>
      <c r="BB165" s="79"/>
      <c r="BC165" s="79"/>
      <c r="BD165" s="79"/>
      <c r="BE165" s="79"/>
      <c r="BF165" s="79"/>
      <c r="BG165" s="79"/>
      <c r="BH165" s="79"/>
      <c r="BI165" s="79"/>
      <c r="BJ165" s="79"/>
      <c r="BK165" s="79"/>
      <c r="BL165" s="79"/>
      <c r="BM165" s="79"/>
      <c r="BN165" s="79"/>
      <c r="BO165" s="79"/>
    </row>
    <row r="166" spans="1:67" ht="11.25" customHeight="1" x14ac:dyDescent="0.25">
      <c r="A166" s="82"/>
      <c r="B166" s="82"/>
      <c r="C166" s="82"/>
      <c r="D166" s="82"/>
      <c r="E166" s="82"/>
      <c r="F166" s="82"/>
      <c r="G166" s="82"/>
      <c r="H166" s="82"/>
      <c r="I166" s="82"/>
      <c r="J166" s="82"/>
      <c r="K166" s="82"/>
      <c r="L166" s="82"/>
      <c r="M166" s="82"/>
      <c r="N166" s="82"/>
      <c r="O166" s="82"/>
      <c r="P166" s="82"/>
      <c r="Q166" s="82"/>
      <c r="R166" s="82"/>
      <c r="S166" s="82"/>
      <c r="T166" s="82"/>
      <c r="U166" s="79"/>
      <c r="V166" s="79"/>
      <c r="W166" s="79"/>
      <c r="X166" s="79"/>
      <c r="Y166" s="79"/>
      <c r="Z166" s="79"/>
      <c r="AA166" s="79"/>
      <c r="AB166" s="79"/>
      <c r="AC166" s="79"/>
      <c r="AD166" s="79"/>
      <c r="AE166" s="79"/>
      <c r="AF166" s="79"/>
      <c r="AG166" s="79"/>
      <c r="AH166" s="82"/>
      <c r="AI166" s="79"/>
      <c r="AJ166" s="79"/>
      <c r="AK166" s="82"/>
      <c r="AL166" s="82"/>
      <c r="AM166" s="82"/>
      <c r="AN166" s="82"/>
      <c r="AO166" s="82"/>
      <c r="AP166" s="82"/>
      <c r="AQ166" s="82"/>
      <c r="AR166" s="82"/>
      <c r="AS166" s="79"/>
      <c r="AT166" s="79"/>
      <c r="AU166" s="79"/>
      <c r="AV166" s="79"/>
      <c r="AW166" s="79"/>
      <c r="AX166" s="79"/>
      <c r="AY166" s="79"/>
      <c r="AZ166" s="79"/>
      <c r="BA166" s="79"/>
      <c r="BB166" s="79"/>
      <c r="BC166" s="79"/>
      <c r="BD166" s="79"/>
      <c r="BE166" s="79"/>
      <c r="BF166" s="79"/>
      <c r="BG166" s="79"/>
      <c r="BH166" s="79"/>
      <c r="BI166" s="79"/>
      <c r="BJ166" s="79"/>
      <c r="BK166" s="79"/>
      <c r="BL166" s="79"/>
      <c r="BM166" s="79"/>
      <c r="BN166" s="79"/>
      <c r="BO166" s="79"/>
    </row>
    <row r="167" spans="1:67" ht="11.25" customHeight="1" x14ac:dyDescent="0.25">
      <c r="A167" s="82"/>
      <c r="B167" s="82"/>
      <c r="C167" s="82"/>
      <c r="D167" s="82"/>
      <c r="E167" s="82"/>
      <c r="F167" s="82"/>
      <c r="G167" s="82"/>
      <c r="H167" s="82"/>
      <c r="I167" s="82"/>
      <c r="J167" s="82"/>
      <c r="K167" s="82"/>
      <c r="L167" s="82"/>
      <c r="M167" s="82"/>
      <c r="N167" s="82"/>
      <c r="O167" s="82"/>
      <c r="P167" s="82"/>
      <c r="Q167" s="82"/>
      <c r="R167" s="82"/>
      <c r="S167" s="82"/>
      <c r="T167" s="82"/>
      <c r="U167" s="79"/>
      <c r="V167" s="79"/>
      <c r="W167" s="79"/>
      <c r="X167" s="79"/>
      <c r="Y167" s="79"/>
      <c r="Z167" s="79"/>
      <c r="AA167" s="79"/>
      <c r="AB167" s="79"/>
      <c r="AC167" s="79"/>
      <c r="AD167" s="79"/>
      <c r="AE167" s="79"/>
      <c r="AF167" s="79"/>
      <c r="AG167" s="79"/>
      <c r="AH167" s="82"/>
      <c r="AI167" s="79"/>
      <c r="AJ167" s="79"/>
      <c r="AK167" s="82"/>
      <c r="AL167" s="82"/>
      <c r="AM167" s="82"/>
      <c r="AN167" s="82"/>
      <c r="AO167" s="82"/>
      <c r="AP167" s="82"/>
      <c r="AQ167" s="82"/>
      <c r="AR167" s="82"/>
      <c r="AS167" s="79"/>
      <c r="AT167" s="79"/>
      <c r="AU167" s="79"/>
      <c r="AV167" s="79"/>
      <c r="AW167" s="79"/>
      <c r="AX167" s="79"/>
      <c r="AY167" s="79"/>
      <c r="AZ167" s="79"/>
      <c r="BA167" s="79"/>
      <c r="BB167" s="79"/>
      <c r="BC167" s="79"/>
      <c r="BD167" s="79"/>
      <c r="BE167" s="79"/>
      <c r="BF167" s="79"/>
      <c r="BG167" s="79"/>
      <c r="BH167" s="79"/>
      <c r="BI167" s="79"/>
      <c r="BJ167" s="79"/>
      <c r="BK167" s="79"/>
      <c r="BL167" s="79"/>
      <c r="BM167" s="79"/>
      <c r="BN167" s="79"/>
      <c r="BO167" s="79"/>
    </row>
    <row r="168" spans="1:67" ht="11.25" customHeight="1" x14ac:dyDescent="0.25">
      <c r="A168" s="82"/>
      <c r="B168" s="82"/>
      <c r="C168" s="82"/>
      <c r="D168" s="82"/>
      <c r="E168" s="82"/>
      <c r="F168" s="82"/>
      <c r="G168" s="82"/>
      <c r="H168" s="82"/>
      <c r="I168" s="82"/>
      <c r="J168" s="82"/>
      <c r="K168" s="82"/>
      <c r="L168" s="82"/>
      <c r="M168" s="82"/>
      <c r="N168" s="82"/>
      <c r="O168" s="82"/>
      <c r="P168" s="82"/>
      <c r="Q168" s="82"/>
      <c r="R168" s="82"/>
      <c r="S168" s="82"/>
      <c r="T168" s="82"/>
      <c r="U168" s="79"/>
      <c r="V168" s="79"/>
      <c r="W168" s="79"/>
      <c r="X168" s="79"/>
      <c r="Y168" s="79"/>
      <c r="Z168" s="79"/>
      <c r="AA168" s="79"/>
      <c r="AB168" s="79"/>
      <c r="AC168" s="79"/>
      <c r="AD168" s="79"/>
      <c r="AE168" s="79"/>
      <c r="AF168" s="79"/>
      <c r="AG168" s="79"/>
      <c r="AH168" s="82"/>
      <c r="AI168" s="79"/>
      <c r="AJ168" s="79"/>
      <c r="AK168" s="82"/>
      <c r="AL168" s="82"/>
      <c r="AM168" s="82"/>
      <c r="AN168" s="82"/>
      <c r="AO168" s="82"/>
      <c r="AP168" s="82"/>
      <c r="AQ168" s="82"/>
      <c r="AR168" s="82"/>
      <c r="AS168" s="79"/>
      <c r="AT168" s="79"/>
      <c r="AU168" s="79"/>
      <c r="AV168" s="79"/>
      <c r="AW168" s="79"/>
      <c r="AX168" s="79"/>
      <c r="AY168" s="79"/>
      <c r="AZ168" s="79"/>
      <c r="BA168" s="79"/>
      <c r="BB168" s="79"/>
      <c r="BC168" s="79"/>
      <c r="BD168" s="79"/>
      <c r="BE168" s="79"/>
      <c r="BF168" s="79"/>
      <c r="BG168" s="79"/>
      <c r="BH168" s="79"/>
      <c r="BI168" s="79"/>
      <c r="BJ168" s="79"/>
      <c r="BK168" s="79"/>
      <c r="BL168" s="79"/>
      <c r="BM168" s="79"/>
      <c r="BN168" s="79"/>
      <c r="BO168" s="79"/>
    </row>
    <row r="169" spans="1:67" ht="11.25" customHeight="1" x14ac:dyDescent="0.25">
      <c r="A169" s="82"/>
      <c r="B169" s="82"/>
      <c r="C169" s="82"/>
      <c r="D169" s="82"/>
      <c r="E169" s="82"/>
      <c r="F169" s="82"/>
      <c r="G169" s="82"/>
      <c r="H169" s="82"/>
      <c r="I169" s="82"/>
      <c r="J169" s="82"/>
      <c r="K169" s="82"/>
      <c r="L169" s="82"/>
      <c r="M169" s="82"/>
      <c r="N169" s="82"/>
      <c r="O169" s="82"/>
      <c r="P169" s="82"/>
      <c r="Q169" s="82"/>
      <c r="R169" s="82"/>
      <c r="S169" s="82"/>
      <c r="T169" s="82"/>
      <c r="U169" s="79"/>
      <c r="V169" s="79"/>
      <c r="W169" s="79"/>
      <c r="X169" s="79"/>
      <c r="Y169" s="79"/>
      <c r="Z169" s="79"/>
      <c r="AA169" s="79"/>
      <c r="AB169" s="79"/>
      <c r="AC169" s="79"/>
      <c r="AD169" s="79"/>
      <c r="AE169" s="79"/>
      <c r="AF169" s="79"/>
      <c r="AG169" s="79"/>
      <c r="AH169" s="82"/>
      <c r="AI169" s="79"/>
      <c r="AJ169" s="79"/>
      <c r="AK169" s="82"/>
      <c r="AL169" s="82"/>
      <c r="AM169" s="82"/>
      <c r="AN169" s="82"/>
      <c r="AO169" s="82"/>
      <c r="AP169" s="82"/>
      <c r="AQ169" s="82"/>
      <c r="AR169" s="82"/>
      <c r="AS169" s="79"/>
      <c r="AT169" s="79"/>
      <c r="AU169" s="79"/>
      <c r="AV169" s="79"/>
      <c r="AW169" s="79"/>
      <c r="AX169" s="79"/>
      <c r="AY169" s="79"/>
      <c r="AZ169" s="79"/>
      <c r="BA169" s="79"/>
      <c r="BB169" s="79"/>
      <c r="BC169" s="79"/>
      <c r="BD169" s="79"/>
      <c r="BE169" s="79"/>
      <c r="BF169" s="79"/>
      <c r="BG169" s="79"/>
      <c r="BH169" s="79"/>
      <c r="BI169" s="79"/>
      <c r="BJ169" s="79"/>
      <c r="BK169" s="79"/>
      <c r="BL169" s="79"/>
      <c r="BM169" s="79"/>
      <c r="BN169" s="79"/>
      <c r="BO169" s="79"/>
    </row>
    <row r="170" spans="1:67" ht="11.25" customHeight="1" x14ac:dyDescent="0.25">
      <c r="A170" s="82"/>
      <c r="B170" s="82"/>
      <c r="C170" s="82"/>
      <c r="D170" s="82"/>
      <c r="E170" s="82"/>
      <c r="F170" s="82"/>
      <c r="G170" s="82"/>
      <c r="H170" s="82"/>
      <c r="I170" s="82"/>
      <c r="J170" s="82"/>
      <c r="K170" s="82"/>
      <c r="L170" s="82"/>
      <c r="M170" s="82"/>
      <c r="N170" s="82"/>
      <c r="O170" s="82"/>
      <c r="P170" s="82"/>
      <c r="Q170" s="82"/>
      <c r="R170" s="82"/>
      <c r="S170" s="82"/>
      <c r="T170" s="82"/>
      <c r="U170" s="79"/>
      <c r="V170" s="79"/>
      <c r="W170" s="79"/>
      <c r="X170" s="79"/>
      <c r="Y170" s="79"/>
      <c r="Z170" s="79"/>
      <c r="AA170" s="79"/>
      <c r="AB170" s="79"/>
      <c r="AC170" s="79"/>
      <c r="AD170" s="79"/>
      <c r="AE170" s="79"/>
      <c r="AF170" s="79"/>
      <c r="AG170" s="79"/>
      <c r="AH170" s="82"/>
      <c r="AI170" s="79"/>
      <c r="AJ170" s="79"/>
      <c r="AK170" s="82"/>
      <c r="AL170" s="82"/>
      <c r="AM170" s="82"/>
      <c r="AN170" s="82"/>
      <c r="AO170" s="82"/>
      <c r="AP170" s="82"/>
      <c r="AQ170" s="82"/>
      <c r="AR170" s="82"/>
      <c r="AS170" s="79"/>
      <c r="AT170" s="79"/>
      <c r="AU170" s="79"/>
      <c r="AV170" s="79"/>
      <c r="AW170" s="79"/>
      <c r="AX170" s="79"/>
      <c r="AY170" s="79"/>
      <c r="AZ170" s="79"/>
      <c r="BA170" s="79"/>
      <c r="BB170" s="79"/>
      <c r="BC170" s="79"/>
      <c r="BD170" s="79"/>
      <c r="BE170" s="79"/>
      <c r="BF170" s="79"/>
      <c r="BG170" s="79"/>
      <c r="BH170" s="79"/>
      <c r="BI170" s="79"/>
      <c r="BJ170" s="79"/>
      <c r="BK170" s="79"/>
      <c r="BL170" s="79"/>
      <c r="BM170" s="79"/>
      <c r="BN170" s="79"/>
      <c r="BO170" s="79"/>
    </row>
    <row r="171" spans="1:67" ht="11.25" customHeight="1" x14ac:dyDescent="0.25">
      <c r="A171" s="82"/>
      <c r="B171" s="82"/>
      <c r="C171" s="82"/>
      <c r="D171" s="82"/>
      <c r="E171" s="82"/>
      <c r="F171" s="82"/>
      <c r="G171" s="82"/>
      <c r="H171" s="82"/>
      <c r="I171" s="82"/>
      <c r="J171" s="82"/>
      <c r="K171" s="82"/>
      <c r="L171" s="82"/>
      <c r="M171" s="82"/>
      <c r="N171" s="82"/>
      <c r="O171" s="82"/>
      <c r="P171" s="82"/>
      <c r="Q171" s="82"/>
      <c r="R171" s="82"/>
      <c r="S171" s="82"/>
      <c r="T171" s="82"/>
      <c r="U171" s="79"/>
      <c r="V171" s="79"/>
      <c r="W171" s="79"/>
      <c r="X171" s="79"/>
      <c r="Y171" s="79"/>
      <c r="Z171" s="79"/>
      <c r="AA171" s="79"/>
      <c r="AB171" s="79"/>
      <c r="AC171" s="79"/>
      <c r="AD171" s="79"/>
      <c r="AE171" s="79"/>
      <c r="AF171" s="79"/>
      <c r="AG171" s="79"/>
      <c r="AH171" s="82"/>
      <c r="AI171" s="79"/>
      <c r="AJ171" s="79"/>
      <c r="AK171" s="82"/>
      <c r="AL171" s="82"/>
      <c r="AM171" s="82"/>
      <c r="AN171" s="82"/>
      <c r="AO171" s="82"/>
      <c r="AP171" s="82"/>
      <c r="AQ171" s="82"/>
      <c r="AR171" s="82"/>
      <c r="AS171" s="79"/>
      <c r="AT171" s="79"/>
      <c r="AU171" s="79"/>
      <c r="AV171" s="79"/>
      <c r="AW171" s="79"/>
      <c r="AX171" s="79"/>
      <c r="AY171" s="79"/>
      <c r="AZ171" s="79"/>
      <c r="BA171" s="79"/>
      <c r="BB171" s="79"/>
      <c r="BC171" s="79"/>
      <c r="BD171" s="79"/>
      <c r="BE171" s="79"/>
      <c r="BF171" s="79"/>
      <c r="BG171" s="79"/>
      <c r="BH171" s="79"/>
      <c r="BI171" s="79"/>
      <c r="BJ171" s="79"/>
      <c r="BK171" s="79"/>
      <c r="BL171" s="79"/>
      <c r="BM171" s="79"/>
      <c r="BN171" s="79"/>
      <c r="BO171" s="79"/>
    </row>
    <row r="172" spans="1:67" ht="11.25" customHeight="1" x14ac:dyDescent="0.25">
      <c r="A172" s="82"/>
      <c r="B172" s="82"/>
      <c r="C172" s="82"/>
      <c r="D172" s="82"/>
      <c r="E172" s="82"/>
      <c r="F172" s="82"/>
      <c r="G172" s="82"/>
      <c r="H172" s="82"/>
      <c r="I172" s="82"/>
      <c r="J172" s="82"/>
      <c r="K172" s="82"/>
      <c r="L172" s="82"/>
      <c r="M172" s="82"/>
      <c r="N172" s="82"/>
      <c r="O172" s="82"/>
      <c r="P172" s="82"/>
      <c r="Q172" s="82"/>
      <c r="R172" s="82"/>
      <c r="S172" s="82"/>
      <c r="T172" s="82"/>
      <c r="U172" s="79"/>
      <c r="V172" s="79"/>
      <c r="W172" s="79"/>
      <c r="X172" s="79"/>
      <c r="Y172" s="79"/>
      <c r="Z172" s="79"/>
      <c r="AA172" s="79"/>
      <c r="AB172" s="79"/>
      <c r="AC172" s="79"/>
      <c r="AD172" s="79"/>
      <c r="AE172" s="79"/>
      <c r="AF172" s="79"/>
      <c r="AG172" s="79"/>
      <c r="AH172" s="82"/>
      <c r="AI172" s="79"/>
      <c r="AJ172" s="79"/>
      <c r="AK172" s="82"/>
      <c r="AL172" s="82"/>
      <c r="AM172" s="82"/>
      <c r="AN172" s="82"/>
      <c r="AO172" s="82"/>
      <c r="AP172" s="82"/>
      <c r="AQ172" s="82"/>
      <c r="AR172" s="82"/>
      <c r="AS172" s="79"/>
      <c r="AT172" s="79"/>
      <c r="AU172" s="79"/>
      <c r="AV172" s="79"/>
      <c r="AW172" s="79"/>
      <c r="AX172" s="79"/>
      <c r="AY172" s="79"/>
      <c r="AZ172" s="79"/>
      <c r="BA172" s="79"/>
      <c r="BB172" s="79"/>
      <c r="BC172" s="79"/>
      <c r="BD172" s="79"/>
      <c r="BE172" s="79"/>
      <c r="BF172" s="79"/>
      <c r="BG172" s="79"/>
      <c r="BH172" s="79"/>
      <c r="BI172" s="79"/>
      <c r="BJ172" s="79"/>
      <c r="BK172" s="79"/>
      <c r="BL172" s="79"/>
      <c r="BM172" s="79"/>
      <c r="BN172" s="79"/>
      <c r="BO172" s="79"/>
    </row>
    <row r="173" spans="1:67" ht="11.25" customHeight="1" x14ac:dyDescent="0.25">
      <c r="A173" s="82"/>
      <c r="B173" s="82"/>
      <c r="C173" s="82"/>
      <c r="D173" s="82"/>
      <c r="E173" s="82"/>
      <c r="F173" s="82"/>
      <c r="G173" s="82"/>
      <c r="H173" s="82"/>
      <c r="I173" s="82"/>
      <c r="J173" s="82"/>
      <c r="K173" s="82"/>
      <c r="L173" s="82"/>
      <c r="M173" s="82"/>
      <c r="N173" s="82"/>
      <c r="O173" s="82"/>
      <c r="P173" s="82"/>
      <c r="Q173" s="82"/>
      <c r="R173" s="82"/>
      <c r="S173" s="82"/>
      <c r="T173" s="82"/>
      <c r="U173" s="79"/>
      <c r="V173" s="79"/>
      <c r="W173" s="79"/>
      <c r="X173" s="79"/>
      <c r="Y173" s="79"/>
      <c r="Z173" s="79"/>
      <c r="AA173" s="79"/>
      <c r="AB173" s="79"/>
      <c r="AC173" s="79"/>
      <c r="AD173" s="79"/>
      <c r="AE173" s="79"/>
      <c r="AF173" s="79"/>
      <c r="AG173" s="79"/>
      <c r="AH173" s="82"/>
      <c r="AI173" s="79"/>
      <c r="AJ173" s="79"/>
      <c r="AK173" s="82"/>
      <c r="AL173" s="82"/>
      <c r="AM173" s="82"/>
      <c r="AN173" s="82"/>
      <c r="AO173" s="82"/>
      <c r="AP173" s="82"/>
      <c r="AQ173" s="82"/>
      <c r="AR173" s="82"/>
      <c r="AS173" s="79"/>
      <c r="AT173" s="79"/>
      <c r="AU173" s="79"/>
      <c r="AV173" s="79"/>
      <c r="AW173" s="79"/>
      <c r="AX173" s="79"/>
      <c r="AY173" s="79"/>
      <c r="AZ173" s="79"/>
      <c r="BA173" s="79"/>
      <c r="BB173" s="79"/>
      <c r="BC173" s="79"/>
      <c r="BD173" s="79"/>
      <c r="BE173" s="79"/>
      <c r="BF173" s="79"/>
      <c r="BG173" s="79"/>
      <c r="BH173" s="79"/>
      <c r="BI173" s="79"/>
      <c r="BJ173" s="79"/>
      <c r="BK173" s="79"/>
      <c r="BL173" s="79"/>
      <c r="BM173" s="79"/>
      <c r="BN173" s="79"/>
      <c r="BO173" s="79"/>
    </row>
    <row r="174" spans="1:67" ht="11.25" customHeight="1" x14ac:dyDescent="0.25">
      <c r="A174" s="82"/>
      <c r="B174" s="82"/>
      <c r="C174" s="82"/>
      <c r="D174" s="82"/>
      <c r="E174" s="82"/>
      <c r="F174" s="82"/>
      <c r="G174" s="82"/>
      <c r="H174" s="82"/>
      <c r="I174" s="82"/>
      <c r="J174" s="82"/>
      <c r="K174" s="82"/>
      <c r="L174" s="82"/>
      <c r="M174" s="82"/>
      <c r="N174" s="82"/>
      <c r="O174" s="82"/>
      <c r="P174" s="82"/>
      <c r="Q174" s="82"/>
      <c r="R174" s="82"/>
      <c r="S174" s="82"/>
      <c r="T174" s="82"/>
      <c r="U174" s="79"/>
      <c r="V174" s="79"/>
      <c r="W174" s="79"/>
      <c r="X174" s="79"/>
      <c r="Y174" s="79"/>
      <c r="Z174" s="79"/>
      <c r="AA174" s="79"/>
      <c r="AB174" s="79"/>
      <c r="AC174" s="79"/>
      <c r="AD174" s="79"/>
      <c r="AE174" s="79"/>
      <c r="AF174" s="79"/>
      <c r="AG174" s="79"/>
      <c r="AH174" s="82"/>
      <c r="AI174" s="79"/>
      <c r="AJ174" s="79"/>
      <c r="AK174" s="82"/>
      <c r="AL174" s="82"/>
      <c r="AM174" s="82"/>
      <c r="AN174" s="82"/>
      <c r="AO174" s="82"/>
      <c r="AP174" s="82"/>
      <c r="AQ174" s="82"/>
      <c r="AR174" s="82"/>
      <c r="AS174" s="79"/>
      <c r="AT174" s="79"/>
      <c r="AU174" s="79"/>
      <c r="AV174" s="79"/>
      <c r="AW174" s="79"/>
      <c r="AX174" s="79"/>
      <c r="AY174" s="79"/>
      <c r="AZ174" s="79"/>
      <c r="BA174" s="79"/>
      <c r="BB174" s="79"/>
      <c r="BC174" s="79"/>
      <c r="BD174" s="79"/>
      <c r="BE174" s="79"/>
      <c r="BF174" s="79"/>
      <c r="BG174" s="79"/>
      <c r="BH174" s="79"/>
      <c r="BI174" s="79"/>
      <c r="BJ174" s="79"/>
      <c r="BK174" s="79"/>
      <c r="BL174" s="79"/>
      <c r="BM174" s="79"/>
      <c r="BN174" s="79"/>
      <c r="BO174" s="79"/>
    </row>
    <row r="175" spans="1:67" ht="11.25" customHeight="1" x14ac:dyDescent="0.25">
      <c r="A175" s="82"/>
      <c r="B175" s="82"/>
      <c r="C175" s="82"/>
      <c r="D175" s="82"/>
      <c r="E175" s="82"/>
      <c r="F175" s="82"/>
      <c r="G175" s="82"/>
      <c r="H175" s="82"/>
      <c r="I175" s="82"/>
      <c r="J175" s="82"/>
      <c r="K175" s="82"/>
      <c r="L175" s="82"/>
      <c r="M175" s="82"/>
      <c r="N175" s="82"/>
      <c r="O175" s="82"/>
      <c r="P175" s="82"/>
      <c r="Q175" s="82"/>
      <c r="R175" s="82"/>
      <c r="S175" s="82"/>
      <c r="T175" s="82"/>
      <c r="U175" s="79"/>
      <c r="V175" s="79"/>
      <c r="W175" s="79"/>
      <c r="X175" s="79"/>
      <c r="Y175" s="79"/>
      <c r="Z175" s="79"/>
      <c r="AA175" s="79"/>
      <c r="AB175" s="79"/>
      <c r="AC175" s="79"/>
      <c r="AD175" s="79"/>
      <c r="AE175" s="79"/>
      <c r="AF175" s="79"/>
      <c r="AG175" s="79"/>
      <c r="AH175" s="82"/>
      <c r="AI175" s="79"/>
      <c r="AJ175" s="79"/>
      <c r="AK175" s="82"/>
      <c r="AL175" s="82"/>
      <c r="AM175" s="82"/>
      <c r="AN175" s="82"/>
      <c r="AO175" s="82"/>
      <c r="AP175" s="82"/>
      <c r="AQ175" s="82"/>
      <c r="AR175" s="82"/>
      <c r="AS175" s="79"/>
      <c r="AT175" s="79"/>
      <c r="AU175" s="79"/>
      <c r="AV175" s="79"/>
      <c r="AW175" s="79"/>
      <c r="AX175" s="79"/>
      <c r="AY175" s="79"/>
      <c r="AZ175" s="79"/>
      <c r="BA175" s="79"/>
      <c r="BB175" s="79"/>
      <c r="BC175" s="79"/>
      <c r="BD175" s="79"/>
      <c r="BE175" s="79"/>
      <c r="BF175" s="79"/>
      <c r="BG175" s="79"/>
      <c r="BH175" s="79"/>
      <c r="BI175" s="79"/>
      <c r="BJ175" s="79"/>
      <c r="BK175" s="79"/>
      <c r="BL175" s="79"/>
      <c r="BM175" s="79"/>
      <c r="BN175" s="79"/>
      <c r="BO175" s="79"/>
    </row>
    <row r="176" spans="1:67" ht="11.25" customHeight="1" x14ac:dyDescent="0.25">
      <c r="A176" s="82"/>
      <c r="B176" s="82"/>
      <c r="C176" s="82"/>
      <c r="D176" s="82"/>
      <c r="E176" s="82"/>
      <c r="F176" s="82"/>
      <c r="G176" s="82"/>
      <c r="H176" s="82"/>
      <c r="I176" s="82"/>
      <c r="J176" s="82"/>
      <c r="K176" s="82"/>
      <c r="L176" s="82"/>
      <c r="M176" s="82"/>
      <c r="N176" s="82"/>
      <c r="O176" s="82"/>
      <c r="P176" s="82"/>
      <c r="Q176" s="82"/>
      <c r="R176" s="82"/>
      <c r="S176" s="82"/>
      <c r="T176" s="82"/>
      <c r="U176" s="79"/>
      <c r="V176" s="79"/>
      <c r="W176" s="79"/>
      <c r="X176" s="79"/>
      <c r="Y176" s="79"/>
      <c r="Z176" s="79"/>
      <c r="AA176" s="79"/>
      <c r="AB176" s="79"/>
      <c r="AC176" s="79"/>
      <c r="AD176" s="79"/>
      <c r="AE176" s="79"/>
      <c r="AF176" s="79"/>
      <c r="AG176" s="79"/>
      <c r="AH176" s="82"/>
      <c r="AI176" s="79"/>
      <c r="AJ176" s="79"/>
      <c r="AK176" s="82"/>
      <c r="AL176" s="82"/>
      <c r="AM176" s="82"/>
      <c r="AN176" s="82"/>
      <c r="AO176" s="82"/>
      <c r="AP176" s="82"/>
      <c r="AQ176" s="82"/>
      <c r="AR176" s="82"/>
      <c r="AS176" s="79"/>
      <c r="AT176" s="79"/>
      <c r="AU176" s="79"/>
      <c r="AV176" s="79"/>
      <c r="AW176" s="79"/>
      <c r="AX176" s="79"/>
      <c r="AY176" s="79"/>
      <c r="AZ176" s="79"/>
      <c r="BA176" s="79"/>
      <c r="BB176" s="79"/>
      <c r="BC176" s="79"/>
      <c r="BD176" s="79"/>
      <c r="BE176" s="79"/>
      <c r="BF176" s="79"/>
      <c r="BG176" s="79"/>
      <c r="BH176" s="79"/>
      <c r="BI176" s="79"/>
      <c r="BJ176" s="79"/>
      <c r="BK176" s="79"/>
      <c r="BL176" s="79"/>
      <c r="BM176" s="79"/>
      <c r="BN176" s="79"/>
      <c r="BO176" s="79"/>
    </row>
    <row r="177" spans="1:67" ht="11.25" customHeight="1" x14ac:dyDescent="0.25">
      <c r="A177" s="82"/>
      <c r="B177" s="82"/>
      <c r="C177" s="82"/>
      <c r="D177" s="82"/>
      <c r="E177" s="82"/>
      <c r="F177" s="82"/>
      <c r="G177" s="82"/>
      <c r="H177" s="82"/>
      <c r="I177" s="82"/>
      <c r="J177" s="82"/>
      <c r="K177" s="82"/>
      <c r="L177" s="82"/>
      <c r="M177" s="82"/>
      <c r="N177" s="82"/>
      <c r="O177" s="82"/>
      <c r="P177" s="82"/>
      <c r="Q177" s="82"/>
      <c r="R177" s="82"/>
      <c r="S177" s="82"/>
      <c r="T177" s="82"/>
      <c r="U177" s="79"/>
      <c r="V177" s="79"/>
      <c r="W177" s="79"/>
      <c r="X177" s="79"/>
      <c r="Y177" s="79"/>
      <c r="Z177" s="79"/>
      <c r="AA177" s="79"/>
      <c r="AB177" s="79"/>
      <c r="AC177" s="79"/>
      <c r="AD177" s="79"/>
      <c r="AE177" s="79"/>
      <c r="AF177" s="79"/>
      <c r="AG177" s="79"/>
      <c r="AH177" s="82"/>
      <c r="AI177" s="79"/>
      <c r="AJ177" s="79"/>
      <c r="AK177" s="82"/>
      <c r="AL177" s="82"/>
      <c r="AM177" s="82"/>
      <c r="AN177" s="82"/>
      <c r="AO177" s="82"/>
      <c r="AP177" s="82"/>
      <c r="AQ177" s="82"/>
      <c r="AR177" s="82"/>
      <c r="AS177" s="79"/>
      <c r="AT177" s="79"/>
      <c r="AU177" s="79"/>
      <c r="AV177" s="79"/>
      <c r="AW177" s="79"/>
      <c r="AX177" s="79"/>
      <c r="AY177" s="79"/>
      <c r="AZ177" s="79"/>
      <c r="BA177" s="79"/>
      <c r="BB177" s="79"/>
      <c r="BC177" s="79"/>
      <c r="BD177" s="79"/>
      <c r="BE177" s="79"/>
      <c r="BF177" s="79"/>
      <c r="BG177" s="79"/>
      <c r="BH177" s="79"/>
      <c r="BI177" s="79"/>
      <c r="BJ177" s="79"/>
      <c r="BK177" s="79"/>
      <c r="BL177" s="79"/>
      <c r="BM177" s="79"/>
      <c r="BN177" s="79"/>
      <c r="BO177" s="79"/>
    </row>
    <row r="178" spans="1:67" ht="11.25" customHeight="1" x14ac:dyDescent="0.25">
      <c r="A178" s="82"/>
      <c r="B178" s="82"/>
      <c r="C178" s="82"/>
      <c r="D178" s="82"/>
      <c r="E178" s="82"/>
      <c r="F178" s="82"/>
      <c r="G178" s="82"/>
      <c r="H178" s="82"/>
      <c r="I178" s="82"/>
      <c r="J178" s="82"/>
      <c r="K178" s="82"/>
      <c r="L178" s="82"/>
      <c r="M178" s="82"/>
      <c r="N178" s="82"/>
      <c r="O178" s="82"/>
      <c r="P178" s="82"/>
      <c r="Q178" s="82"/>
      <c r="R178" s="82"/>
      <c r="S178" s="82"/>
      <c r="T178" s="82"/>
      <c r="U178" s="79"/>
      <c r="V178" s="79"/>
      <c r="W178" s="79"/>
      <c r="X178" s="79"/>
      <c r="Y178" s="79"/>
      <c r="Z178" s="79"/>
      <c r="AA178" s="79"/>
      <c r="AB178" s="79"/>
      <c r="AC178" s="79"/>
      <c r="AD178" s="79"/>
      <c r="AE178" s="79"/>
      <c r="AF178" s="79"/>
      <c r="AG178" s="79"/>
      <c r="AH178" s="82"/>
      <c r="AI178" s="79"/>
      <c r="AJ178" s="79"/>
      <c r="AK178" s="82"/>
      <c r="AL178" s="82"/>
      <c r="AM178" s="82"/>
      <c r="AN178" s="82"/>
      <c r="AO178" s="82"/>
      <c r="AP178" s="82"/>
      <c r="AQ178" s="82"/>
      <c r="AR178" s="82"/>
      <c r="AS178" s="79"/>
      <c r="AT178" s="79"/>
      <c r="AU178" s="79"/>
      <c r="AV178" s="79"/>
      <c r="AW178" s="79"/>
      <c r="AX178" s="79"/>
      <c r="AY178" s="79"/>
      <c r="AZ178" s="79"/>
      <c r="BA178" s="79"/>
      <c r="BB178" s="79"/>
      <c r="BC178" s="79"/>
      <c r="BD178" s="79"/>
      <c r="BE178" s="79"/>
      <c r="BF178" s="79"/>
      <c r="BG178" s="79"/>
      <c r="BH178" s="79"/>
      <c r="BI178" s="79"/>
      <c r="BJ178" s="79"/>
      <c r="BK178" s="79"/>
      <c r="BL178" s="79"/>
      <c r="BM178" s="79"/>
      <c r="BN178" s="79"/>
      <c r="BO178" s="79"/>
    </row>
    <row r="179" spans="1:67" ht="11.25" customHeight="1" x14ac:dyDescent="0.25">
      <c r="A179" s="82"/>
      <c r="B179" s="82"/>
      <c r="C179" s="82"/>
      <c r="D179" s="82"/>
      <c r="E179" s="82"/>
      <c r="F179" s="82"/>
      <c r="G179" s="82"/>
      <c r="H179" s="82"/>
      <c r="I179" s="82"/>
      <c r="J179" s="82"/>
      <c r="K179" s="82"/>
      <c r="L179" s="82"/>
      <c r="M179" s="82"/>
      <c r="N179" s="82"/>
      <c r="O179" s="82"/>
      <c r="P179" s="82"/>
      <c r="Q179" s="82"/>
      <c r="R179" s="82"/>
      <c r="S179" s="82"/>
      <c r="T179" s="82"/>
      <c r="U179" s="79"/>
      <c r="V179" s="79"/>
      <c r="W179" s="79"/>
      <c r="X179" s="79"/>
      <c r="Y179" s="79"/>
      <c r="Z179" s="79"/>
      <c r="AA179" s="79"/>
      <c r="AB179" s="79"/>
      <c r="AC179" s="79"/>
      <c r="AD179" s="79"/>
      <c r="AE179" s="79"/>
      <c r="AF179" s="79"/>
      <c r="AG179" s="79"/>
      <c r="AH179" s="82"/>
      <c r="AI179" s="79"/>
      <c r="AJ179" s="79"/>
      <c r="AK179" s="82"/>
      <c r="AL179" s="82"/>
      <c r="AM179" s="82"/>
      <c r="AN179" s="82"/>
      <c r="AO179" s="82"/>
      <c r="AP179" s="82"/>
      <c r="AQ179" s="82"/>
      <c r="AR179" s="82"/>
      <c r="AS179" s="79"/>
      <c r="AT179" s="79"/>
      <c r="AU179" s="79"/>
      <c r="AV179" s="79"/>
      <c r="AW179" s="79"/>
      <c r="AX179" s="79"/>
      <c r="AY179" s="79"/>
      <c r="AZ179" s="79"/>
      <c r="BA179" s="79"/>
      <c r="BB179" s="79"/>
      <c r="BC179" s="79"/>
      <c r="BD179" s="79"/>
      <c r="BE179" s="79"/>
      <c r="BF179" s="79"/>
      <c r="BG179" s="79"/>
      <c r="BH179" s="79"/>
      <c r="BI179" s="79"/>
      <c r="BJ179" s="79"/>
      <c r="BK179" s="79"/>
      <c r="BL179" s="79"/>
      <c r="BM179" s="79"/>
      <c r="BN179" s="79"/>
      <c r="BO179" s="79"/>
    </row>
    <row r="180" spans="1:67" ht="11.25" customHeight="1" x14ac:dyDescent="0.25">
      <c r="A180" s="82"/>
      <c r="B180" s="82"/>
      <c r="C180" s="82"/>
      <c r="D180" s="82"/>
      <c r="E180" s="82"/>
      <c r="F180" s="82"/>
      <c r="G180" s="82"/>
      <c r="H180" s="82"/>
      <c r="I180" s="82"/>
      <c r="J180" s="82"/>
      <c r="K180" s="82"/>
      <c r="L180" s="82"/>
      <c r="M180" s="82"/>
      <c r="N180" s="82"/>
      <c r="O180" s="82"/>
      <c r="P180" s="82"/>
      <c r="Q180" s="82"/>
      <c r="R180" s="82"/>
      <c r="S180" s="82"/>
      <c r="T180" s="82"/>
      <c r="U180" s="79"/>
      <c r="V180" s="79"/>
      <c r="W180" s="79"/>
      <c r="X180" s="79"/>
      <c r="Y180" s="79"/>
      <c r="Z180" s="79"/>
      <c r="AA180" s="79"/>
      <c r="AB180" s="79"/>
      <c r="AC180" s="79"/>
      <c r="AD180" s="79"/>
      <c r="AE180" s="79"/>
      <c r="AF180" s="79"/>
      <c r="AG180" s="79"/>
      <c r="AH180" s="82"/>
      <c r="AI180" s="79"/>
      <c r="AJ180" s="79"/>
      <c r="AK180" s="82"/>
      <c r="AL180" s="82"/>
      <c r="AM180" s="82"/>
      <c r="AN180" s="82"/>
      <c r="AO180" s="82"/>
      <c r="AP180" s="82"/>
      <c r="AQ180" s="82"/>
      <c r="AR180" s="82"/>
      <c r="AS180" s="79"/>
      <c r="AT180" s="79"/>
      <c r="AU180" s="79"/>
      <c r="AV180" s="79"/>
      <c r="AW180" s="79"/>
      <c r="AX180" s="79"/>
      <c r="AY180" s="79"/>
      <c r="AZ180" s="79"/>
      <c r="BA180" s="79"/>
      <c r="BB180" s="79"/>
      <c r="BC180" s="79"/>
      <c r="BD180" s="79"/>
      <c r="BE180" s="79"/>
      <c r="BF180" s="79"/>
      <c r="BG180" s="79"/>
      <c r="BH180" s="79"/>
      <c r="BI180" s="79"/>
      <c r="BJ180" s="79"/>
      <c r="BK180" s="79"/>
      <c r="BL180" s="79"/>
      <c r="BM180" s="79"/>
      <c r="BN180" s="79"/>
      <c r="BO180" s="79"/>
    </row>
    <row r="181" spans="1:67" ht="11.25" customHeight="1" x14ac:dyDescent="0.25">
      <c r="A181" s="82"/>
      <c r="B181" s="82"/>
      <c r="C181" s="82"/>
      <c r="D181" s="82"/>
      <c r="E181" s="82"/>
      <c r="F181" s="82"/>
      <c r="G181" s="82"/>
      <c r="H181" s="82"/>
      <c r="I181" s="82"/>
      <c r="J181" s="82"/>
      <c r="K181" s="82"/>
      <c r="L181" s="82"/>
      <c r="M181" s="82"/>
      <c r="N181" s="82"/>
      <c r="O181" s="82"/>
      <c r="P181" s="82"/>
      <c r="Q181" s="82"/>
      <c r="R181" s="82"/>
      <c r="S181" s="82"/>
      <c r="T181" s="82"/>
      <c r="U181" s="79"/>
      <c r="V181" s="79"/>
      <c r="W181" s="79"/>
      <c r="X181" s="79"/>
      <c r="Y181" s="79"/>
      <c r="Z181" s="79"/>
      <c r="AA181" s="79"/>
      <c r="AB181" s="79"/>
      <c r="AC181" s="79"/>
      <c r="AD181" s="79"/>
      <c r="AE181" s="79"/>
      <c r="AF181" s="79"/>
      <c r="AG181" s="79"/>
      <c r="AH181" s="82"/>
      <c r="AI181" s="79"/>
      <c r="AJ181" s="79"/>
      <c r="AK181" s="82"/>
      <c r="AL181" s="82"/>
      <c r="AM181" s="82"/>
      <c r="AN181" s="82"/>
      <c r="AO181" s="82"/>
      <c r="AP181" s="82"/>
      <c r="AQ181" s="82"/>
      <c r="AR181" s="82"/>
      <c r="AS181" s="79"/>
      <c r="AT181" s="79"/>
      <c r="AU181" s="79"/>
      <c r="AV181" s="79"/>
      <c r="AW181" s="79"/>
      <c r="AX181" s="79"/>
      <c r="AY181" s="79"/>
      <c r="AZ181" s="79"/>
      <c r="BA181" s="79"/>
      <c r="BB181" s="79"/>
      <c r="BC181" s="79"/>
      <c r="BD181" s="79"/>
      <c r="BE181" s="79"/>
      <c r="BF181" s="79"/>
      <c r="BG181" s="79"/>
      <c r="BH181" s="79"/>
      <c r="BI181" s="79"/>
      <c r="BJ181" s="79"/>
      <c r="BK181" s="79"/>
      <c r="BL181" s="79"/>
      <c r="BM181" s="79"/>
      <c r="BN181" s="79"/>
      <c r="BO181" s="79"/>
    </row>
    <row r="182" spans="1:67" ht="11.25" customHeight="1" x14ac:dyDescent="0.25">
      <c r="A182" s="82"/>
      <c r="B182" s="82"/>
      <c r="C182" s="82"/>
      <c r="D182" s="82"/>
      <c r="E182" s="82"/>
      <c r="F182" s="82"/>
      <c r="G182" s="82"/>
      <c r="H182" s="82"/>
      <c r="I182" s="82"/>
      <c r="J182" s="82"/>
      <c r="K182" s="82"/>
      <c r="L182" s="82"/>
      <c r="M182" s="82"/>
      <c r="N182" s="82"/>
      <c r="O182" s="82"/>
      <c r="P182" s="82"/>
      <c r="Q182" s="82"/>
      <c r="R182" s="82"/>
      <c r="S182" s="82"/>
      <c r="T182" s="82"/>
      <c r="U182" s="79"/>
      <c r="V182" s="79"/>
      <c r="W182" s="79"/>
      <c r="X182" s="79"/>
      <c r="Y182" s="79"/>
      <c r="Z182" s="79"/>
      <c r="AA182" s="79"/>
      <c r="AB182" s="79"/>
      <c r="AC182" s="79"/>
      <c r="AD182" s="79"/>
      <c r="AE182" s="79"/>
      <c r="AF182" s="79"/>
      <c r="AG182" s="79"/>
      <c r="AH182" s="82"/>
      <c r="AI182" s="79"/>
      <c r="AJ182" s="79"/>
      <c r="AK182" s="82"/>
      <c r="AL182" s="82"/>
      <c r="AM182" s="82"/>
      <c r="AN182" s="82"/>
      <c r="AO182" s="82"/>
      <c r="AP182" s="82"/>
      <c r="AQ182" s="82"/>
      <c r="AR182" s="82"/>
      <c r="AS182" s="79"/>
      <c r="AT182" s="79"/>
      <c r="AU182" s="79"/>
      <c r="AV182" s="79"/>
      <c r="AW182" s="79"/>
      <c r="AX182" s="79"/>
      <c r="AY182" s="79"/>
      <c r="AZ182" s="79"/>
      <c r="BA182" s="79"/>
      <c r="BB182" s="79"/>
      <c r="BC182" s="79"/>
      <c r="BD182" s="79"/>
      <c r="BE182" s="79"/>
      <c r="BF182" s="79"/>
      <c r="BG182" s="79"/>
      <c r="BH182" s="79"/>
      <c r="BI182" s="79"/>
      <c r="BJ182" s="79"/>
      <c r="BK182" s="79"/>
      <c r="BL182" s="79"/>
      <c r="BM182" s="79"/>
      <c r="BN182" s="79"/>
      <c r="BO182" s="79"/>
    </row>
    <row r="183" spans="1:67" ht="11.25" customHeight="1" x14ac:dyDescent="0.25">
      <c r="A183" s="82"/>
      <c r="B183" s="82"/>
      <c r="C183" s="82"/>
      <c r="D183" s="82"/>
      <c r="E183" s="82"/>
      <c r="F183" s="82"/>
      <c r="G183" s="82"/>
      <c r="H183" s="82"/>
      <c r="I183" s="82"/>
      <c r="J183" s="82"/>
      <c r="K183" s="82"/>
      <c r="L183" s="82"/>
      <c r="M183" s="82"/>
      <c r="N183" s="82"/>
      <c r="O183" s="82"/>
      <c r="P183" s="82"/>
      <c r="Q183" s="82"/>
      <c r="R183" s="82"/>
      <c r="S183" s="82"/>
      <c r="T183" s="82"/>
      <c r="U183" s="79"/>
      <c r="V183" s="79"/>
      <c r="W183" s="79"/>
      <c r="X183" s="79"/>
      <c r="Y183" s="79"/>
      <c r="Z183" s="79"/>
      <c r="AA183" s="79"/>
      <c r="AB183" s="79"/>
      <c r="AC183" s="79"/>
      <c r="AD183" s="79"/>
      <c r="AE183" s="79"/>
      <c r="AF183" s="79"/>
      <c r="AG183" s="79"/>
      <c r="AH183" s="82"/>
      <c r="AI183" s="79"/>
      <c r="AJ183" s="79"/>
      <c r="AK183" s="82"/>
      <c r="AL183" s="82"/>
      <c r="AM183" s="82"/>
      <c r="AN183" s="82"/>
      <c r="AO183" s="82"/>
      <c r="AP183" s="82"/>
      <c r="AQ183" s="82"/>
      <c r="AR183" s="82"/>
      <c r="AS183" s="79"/>
      <c r="AT183" s="79"/>
      <c r="AU183" s="79"/>
      <c r="AV183" s="79"/>
      <c r="AW183" s="79"/>
      <c r="AX183" s="79"/>
      <c r="AY183" s="79"/>
      <c r="AZ183" s="79"/>
      <c r="BA183" s="79"/>
      <c r="BB183" s="79"/>
      <c r="BC183" s="79"/>
      <c r="BD183" s="79"/>
      <c r="BE183" s="79"/>
      <c r="BF183" s="79"/>
      <c r="BG183" s="79"/>
      <c r="BH183" s="79"/>
      <c r="BI183" s="79"/>
      <c r="BJ183" s="79"/>
      <c r="BK183" s="79"/>
      <c r="BL183" s="79"/>
      <c r="BM183" s="79"/>
      <c r="BN183" s="79"/>
      <c r="BO183" s="79"/>
    </row>
    <row r="184" spans="1:67" ht="11.25" customHeight="1" x14ac:dyDescent="0.25">
      <c r="A184" s="82"/>
      <c r="B184" s="82"/>
      <c r="C184" s="82"/>
      <c r="D184" s="82"/>
      <c r="E184" s="82"/>
      <c r="F184" s="82"/>
      <c r="G184" s="82"/>
      <c r="H184" s="82"/>
      <c r="I184" s="82"/>
      <c r="J184" s="82"/>
      <c r="K184" s="82"/>
      <c r="L184" s="82"/>
      <c r="M184" s="82"/>
      <c r="N184" s="82"/>
      <c r="O184" s="82"/>
      <c r="P184" s="82"/>
      <c r="Q184" s="82"/>
      <c r="R184" s="82"/>
      <c r="S184" s="82"/>
      <c r="T184" s="82"/>
      <c r="U184" s="79"/>
      <c r="V184" s="79"/>
      <c r="W184" s="79"/>
      <c r="X184" s="79"/>
      <c r="Y184" s="79"/>
      <c r="Z184" s="79"/>
      <c r="AA184" s="79"/>
      <c r="AB184" s="79"/>
      <c r="AC184" s="79"/>
      <c r="AD184" s="79"/>
      <c r="AE184" s="79"/>
      <c r="AF184" s="79"/>
      <c r="AG184" s="79"/>
      <c r="AH184" s="82"/>
      <c r="AI184" s="79"/>
      <c r="AJ184" s="79"/>
      <c r="AK184" s="82"/>
      <c r="AL184" s="82"/>
      <c r="AM184" s="82"/>
      <c r="AN184" s="82"/>
      <c r="AO184" s="82"/>
      <c r="AP184" s="82"/>
      <c r="AQ184" s="82"/>
      <c r="AR184" s="82"/>
      <c r="AS184" s="79"/>
      <c r="AT184" s="79"/>
      <c r="AU184" s="79"/>
      <c r="AV184" s="79"/>
      <c r="AW184" s="79"/>
      <c r="AX184" s="79"/>
      <c r="AY184" s="79"/>
      <c r="AZ184" s="79"/>
      <c r="BA184" s="79"/>
      <c r="BB184" s="79"/>
      <c r="BC184" s="79"/>
      <c r="BD184" s="79"/>
      <c r="BE184" s="79"/>
      <c r="BF184" s="79"/>
      <c r="BG184" s="79"/>
      <c r="BH184" s="79"/>
      <c r="BI184" s="79"/>
      <c r="BJ184" s="79"/>
      <c r="BK184" s="79"/>
      <c r="BL184" s="79"/>
      <c r="BM184" s="79"/>
      <c r="BN184" s="79"/>
      <c r="BO184" s="79"/>
    </row>
    <row r="185" spans="1:67" ht="11.25" customHeight="1" x14ac:dyDescent="0.25">
      <c r="A185" s="82"/>
      <c r="B185" s="82"/>
      <c r="C185" s="82"/>
      <c r="D185" s="82"/>
      <c r="E185" s="82"/>
      <c r="F185" s="82"/>
      <c r="G185" s="82"/>
      <c r="H185" s="82"/>
      <c r="I185" s="82"/>
      <c r="J185" s="82"/>
      <c r="K185" s="82"/>
      <c r="L185" s="82"/>
      <c r="M185" s="82"/>
      <c r="N185" s="82"/>
      <c r="O185" s="82"/>
      <c r="P185" s="82"/>
      <c r="Q185" s="82"/>
      <c r="R185" s="82"/>
      <c r="S185" s="82"/>
      <c r="T185" s="82"/>
      <c r="U185" s="79"/>
      <c r="V185" s="79"/>
      <c r="W185" s="79"/>
      <c r="X185" s="79"/>
      <c r="Y185" s="79"/>
      <c r="Z185" s="79"/>
      <c r="AA185" s="79"/>
      <c r="AB185" s="79"/>
      <c r="AC185" s="79"/>
      <c r="AD185" s="79"/>
      <c r="AE185" s="79"/>
      <c r="AF185" s="79"/>
      <c r="AG185" s="79"/>
      <c r="AH185" s="82"/>
      <c r="AI185" s="79"/>
      <c r="AJ185" s="79"/>
      <c r="AK185" s="82"/>
      <c r="AL185" s="82"/>
      <c r="AM185" s="82"/>
      <c r="AN185" s="82"/>
      <c r="AO185" s="82"/>
      <c r="AP185" s="82"/>
      <c r="AQ185" s="82"/>
      <c r="AR185" s="82"/>
      <c r="AS185" s="79"/>
      <c r="AT185" s="79"/>
      <c r="AU185" s="79"/>
      <c r="AV185" s="79"/>
      <c r="AW185" s="79"/>
      <c r="AX185" s="79"/>
      <c r="AY185" s="79"/>
      <c r="AZ185" s="79"/>
      <c r="BA185" s="79"/>
      <c r="BB185" s="79"/>
      <c r="BC185" s="79"/>
      <c r="BD185" s="79"/>
      <c r="BE185" s="79"/>
      <c r="BF185" s="79"/>
      <c r="BG185" s="79"/>
      <c r="BH185" s="79"/>
      <c r="BI185" s="79"/>
      <c r="BJ185" s="79"/>
      <c r="BK185" s="79"/>
      <c r="BL185" s="79"/>
      <c r="BM185" s="79"/>
      <c r="BN185" s="79"/>
      <c r="BO185" s="79"/>
    </row>
    <row r="186" spans="1:67" ht="11.25" customHeight="1" x14ac:dyDescent="0.25">
      <c r="A186" s="82"/>
      <c r="B186" s="82"/>
      <c r="C186" s="82"/>
      <c r="D186" s="82"/>
      <c r="E186" s="82"/>
      <c r="F186" s="82"/>
      <c r="G186" s="82"/>
      <c r="H186" s="82"/>
      <c r="I186" s="82"/>
      <c r="J186" s="82"/>
      <c r="K186" s="82"/>
      <c r="L186" s="82"/>
      <c r="M186" s="82"/>
      <c r="N186" s="82"/>
      <c r="O186" s="82"/>
      <c r="P186" s="82"/>
      <c r="Q186" s="82"/>
      <c r="R186" s="82"/>
      <c r="S186" s="82"/>
      <c r="T186" s="82"/>
      <c r="U186" s="79"/>
      <c r="V186" s="79"/>
      <c r="W186" s="79"/>
      <c r="X186" s="79"/>
      <c r="Y186" s="79"/>
      <c r="Z186" s="79"/>
      <c r="AA186" s="79"/>
      <c r="AB186" s="79"/>
      <c r="AC186" s="79"/>
      <c r="AD186" s="79"/>
      <c r="AE186" s="79"/>
      <c r="AF186" s="79"/>
      <c r="AG186" s="79"/>
      <c r="AH186" s="82"/>
      <c r="AI186" s="79"/>
      <c r="AJ186" s="79"/>
      <c r="AK186" s="82"/>
      <c r="AL186" s="82"/>
      <c r="AM186" s="82"/>
      <c r="AN186" s="82"/>
      <c r="AO186" s="82"/>
      <c r="AP186" s="82"/>
      <c r="AQ186" s="82"/>
      <c r="AR186" s="82"/>
      <c r="AS186" s="79"/>
      <c r="AT186" s="79"/>
      <c r="AU186" s="79"/>
      <c r="AV186" s="79"/>
      <c r="AW186" s="79"/>
      <c r="AX186" s="79"/>
      <c r="AY186" s="79"/>
      <c r="AZ186" s="79"/>
      <c r="BA186" s="79"/>
      <c r="BB186" s="79"/>
      <c r="BC186" s="79"/>
      <c r="BD186" s="79"/>
      <c r="BE186" s="79"/>
      <c r="BF186" s="79"/>
      <c r="BG186" s="79"/>
      <c r="BH186" s="79"/>
      <c r="BI186" s="79"/>
      <c r="BJ186" s="79"/>
      <c r="BK186" s="79"/>
      <c r="BL186" s="79"/>
      <c r="BM186" s="79"/>
      <c r="BN186" s="79"/>
      <c r="BO186" s="79"/>
    </row>
    <row r="187" spans="1:67" ht="11.25" customHeight="1" x14ac:dyDescent="0.25">
      <c r="A187" s="82"/>
      <c r="B187" s="82"/>
      <c r="C187" s="82"/>
      <c r="D187" s="82"/>
      <c r="E187" s="82"/>
      <c r="F187" s="82"/>
      <c r="G187" s="82"/>
      <c r="H187" s="82"/>
      <c r="I187" s="82"/>
      <c r="J187" s="82"/>
      <c r="K187" s="82"/>
      <c r="L187" s="82"/>
      <c r="M187" s="82"/>
      <c r="N187" s="82"/>
      <c r="O187" s="82"/>
      <c r="P187" s="82"/>
      <c r="Q187" s="82"/>
      <c r="R187" s="82"/>
      <c r="S187" s="82"/>
      <c r="T187" s="82"/>
      <c r="U187" s="79"/>
      <c r="V187" s="79"/>
      <c r="W187" s="79"/>
      <c r="X187" s="79"/>
      <c r="Y187" s="79"/>
      <c r="Z187" s="79"/>
      <c r="AA187" s="79"/>
      <c r="AB187" s="79"/>
      <c r="AC187" s="79"/>
      <c r="AD187" s="79"/>
      <c r="AE187" s="79"/>
      <c r="AF187" s="79"/>
      <c r="AG187" s="79"/>
      <c r="AH187" s="82"/>
      <c r="AI187" s="79"/>
      <c r="AJ187" s="79"/>
      <c r="AK187" s="82"/>
      <c r="AL187" s="82"/>
      <c r="AM187" s="82"/>
      <c r="AN187" s="82"/>
      <c r="AO187" s="82"/>
      <c r="AP187" s="82"/>
      <c r="AQ187" s="82"/>
      <c r="AR187" s="82"/>
      <c r="AS187" s="79"/>
      <c r="AT187" s="79"/>
      <c r="AU187" s="79"/>
      <c r="AV187" s="79"/>
      <c r="AW187" s="79"/>
      <c r="AX187" s="79"/>
      <c r="AY187" s="79"/>
      <c r="AZ187" s="79"/>
      <c r="BA187" s="79"/>
      <c r="BB187" s="79"/>
      <c r="BC187" s="79"/>
      <c r="BD187" s="79"/>
      <c r="BE187" s="79"/>
      <c r="BF187" s="79"/>
      <c r="BG187" s="79"/>
      <c r="BH187" s="79"/>
      <c r="BI187" s="79"/>
      <c r="BJ187" s="79"/>
      <c r="BK187" s="79"/>
      <c r="BL187" s="79"/>
      <c r="BM187" s="79"/>
      <c r="BN187" s="79"/>
      <c r="BO187" s="79"/>
    </row>
    <row r="188" spans="1:67" ht="11.25" customHeight="1" x14ac:dyDescent="0.25">
      <c r="A188" s="82"/>
      <c r="B188" s="82"/>
      <c r="C188" s="82"/>
      <c r="D188" s="82"/>
      <c r="E188" s="82"/>
      <c r="F188" s="82"/>
      <c r="G188" s="82"/>
      <c r="H188" s="82"/>
      <c r="I188" s="82"/>
      <c r="J188" s="82"/>
      <c r="K188" s="82"/>
      <c r="L188" s="82"/>
      <c r="M188" s="82"/>
      <c r="N188" s="82"/>
      <c r="O188" s="82"/>
      <c r="P188" s="82"/>
      <c r="Q188" s="82"/>
      <c r="R188" s="82"/>
      <c r="S188" s="82"/>
      <c r="T188" s="82"/>
      <c r="U188" s="79"/>
      <c r="V188" s="79"/>
      <c r="W188" s="79"/>
      <c r="X188" s="79"/>
      <c r="Y188" s="79"/>
      <c r="Z188" s="79"/>
      <c r="AA188" s="79"/>
      <c r="AB188" s="79"/>
      <c r="AC188" s="79"/>
      <c r="AD188" s="79"/>
      <c r="AE188" s="79"/>
      <c r="AF188" s="79"/>
      <c r="AG188" s="79"/>
      <c r="AH188" s="82"/>
      <c r="AI188" s="79"/>
      <c r="AJ188" s="79"/>
      <c r="AK188" s="82"/>
      <c r="AL188" s="82"/>
      <c r="AM188" s="82"/>
      <c r="AN188" s="82"/>
      <c r="AO188" s="82"/>
      <c r="AP188" s="82"/>
      <c r="AQ188" s="82"/>
      <c r="AR188" s="82"/>
      <c r="AS188" s="79"/>
      <c r="AT188" s="79"/>
      <c r="AU188" s="79"/>
      <c r="AV188" s="79"/>
      <c r="AW188" s="79"/>
      <c r="AX188" s="79"/>
      <c r="AY188" s="79"/>
      <c r="AZ188" s="79"/>
      <c r="BA188" s="79"/>
      <c r="BB188" s="79"/>
      <c r="BC188" s="79"/>
      <c r="BD188" s="79"/>
      <c r="BE188" s="79"/>
      <c r="BF188" s="79"/>
      <c r="BG188" s="79"/>
      <c r="BH188" s="79"/>
      <c r="BI188" s="79"/>
      <c r="BJ188" s="79"/>
      <c r="BK188" s="79"/>
      <c r="BL188" s="79"/>
      <c r="BM188" s="79"/>
      <c r="BN188" s="79"/>
      <c r="BO188" s="79"/>
    </row>
    <row r="189" spans="1:67" ht="11.25" customHeight="1" x14ac:dyDescent="0.25">
      <c r="A189" s="82"/>
      <c r="B189" s="82"/>
      <c r="C189" s="82"/>
      <c r="D189" s="82"/>
      <c r="E189" s="82"/>
      <c r="F189" s="82"/>
      <c r="G189" s="82"/>
      <c r="H189" s="82"/>
      <c r="I189" s="82"/>
      <c r="J189" s="82"/>
      <c r="K189" s="82"/>
      <c r="L189" s="82"/>
      <c r="M189" s="82"/>
      <c r="N189" s="82"/>
      <c r="O189" s="82"/>
      <c r="P189" s="82"/>
      <c r="Q189" s="82"/>
      <c r="R189" s="82"/>
      <c r="S189" s="82"/>
      <c r="T189" s="82"/>
      <c r="U189" s="79"/>
      <c r="V189" s="79"/>
      <c r="W189" s="79"/>
      <c r="X189" s="79"/>
      <c r="Y189" s="79"/>
      <c r="Z189" s="79"/>
      <c r="AA189" s="79"/>
      <c r="AB189" s="79"/>
      <c r="AC189" s="79"/>
      <c r="AD189" s="79"/>
      <c r="AE189" s="79"/>
      <c r="AF189" s="79"/>
      <c r="AG189" s="79"/>
      <c r="AH189" s="82"/>
      <c r="AI189" s="79"/>
      <c r="AJ189" s="79"/>
      <c r="AK189" s="82"/>
      <c r="AL189" s="82"/>
      <c r="AM189" s="82"/>
      <c r="AN189" s="82"/>
      <c r="AO189" s="82"/>
      <c r="AP189" s="82"/>
      <c r="AQ189" s="82"/>
      <c r="AR189" s="82"/>
      <c r="AS189" s="79"/>
      <c r="AT189" s="79"/>
      <c r="AU189" s="79"/>
      <c r="AV189" s="79"/>
      <c r="AW189" s="79"/>
      <c r="AX189" s="79"/>
      <c r="AY189" s="79"/>
      <c r="AZ189" s="79"/>
      <c r="BA189" s="79"/>
      <c r="BB189" s="79"/>
      <c r="BC189" s="79"/>
      <c r="BD189" s="79"/>
      <c r="BE189" s="79"/>
      <c r="BF189" s="79"/>
      <c r="BG189" s="79"/>
      <c r="BH189" s="79"/>
      <c r="BI189" s="79"/>
      <c r="BJ189" s="79"/>
      <c r="BK189" s="79"/>
      <c r="BL189" s="79"/>
      <c r="BM189" s="79"/>
      <c r="BN189" s="79"/>
      <c r="BO189" s="79"/>
    </row>
    <row r="190" spans="1:67" ht="11.25" customHeight="1" x14ac:dyDescent="0.25">
      <c r="A190" s="82"/>
      <c r="B190" s="82"/>
      <c r="C190" s="82"/>
      <c r="D190" s="82"/>
      <c r="E190" s="82"/>
      <c r="F190" s="82"/>
      <c r="G190" s="82"/>
      <c r="H190" s="82"/>
      <c r="I190" s="82"/>
      <c r="J190" s="82"/>
      <c r="K190" s="82"/>
      <c r="L190" s="82"/>
      <c r="M190" s="82"/>
      <c r="N190" s="82"/>
      <c r="O190" s="82"/>
      <c r="P190" s="82"/>
      <c r="Q190" s="82"/>
      <c r="R190" s="82"/>
      <c r="S190" s="82"/>
      <c r="T190" s="82"/>
      <c r="U190" s="79"/>
      <c r="V190" s="79"/>
      <c r="W190" s="79"/>
      <c r="X190" s="79"/>
      <c r="Y190" s="79"/>
      <c r="Z190" s="79"/>
      <c r="AA190" s="79"/>
      <c r="AB190" s="79"/>
      <c r="AC190" s="79"/>
      <c r="AD190" s="79"/>
      <c r="AE190" s="79"/>
      <c r="AF190" s="79"/>
      <c r="AG190" s="79"/>
      <c r="AH190" s="82"/>
      <c r="AI190" s="79"/>
      <c r="AJ190" s="79"/>
      <c r="AK190" s="82"/>
      <c r="AL190" s="82"/>
      <c r="AM190" s="82"/>
      <c r="AN190" s="82"/>
      <c r="AO190" s="82"/>
      <c r="AP190" s="82"/>
      <c r="AQ190" s="82"/>
      <c r="AR190" s="82"/>
      <c r="AS190" s="79"/>
      <c r="AT190" s="79"/>
      <c r="AU190" s="79"/>
      <c r="AV190" s="79"/>
      <c r="AW190" s="79"/>
      <c r="AX190" s="79"/>
      <c r="AY190" s="79"/>
      <c r="AZ190" s="79"/>
      <c r="BA190" s="79"/>
      <c r="BB190" s="79"/>
      <c r="BC190" s="79"/>
      <c r="BD190" s="79"/>
      <c r="BE190" s="79"/>
      <c r="BF190" s="79"/>
      <c r="BG190" s="79"/>
      <c r="BH190" s="79"/>
      <c r="BI190" s="79"/>
      <c r="BJ190" s="79"/>
      <c r="BK190" s="79"/>
      <c r="BL190" s="79"/>
      <c r="BM190" s="79"/>
      <c r="BN190" s="79"/>
      <c r="BO190" s="79"/>
    </row>
    <row r="191" spans="1:67" ht="11.25" customHeight="1" x14ac:dyDescent="0.25">
      <c r="A191" s="82"/>
      <c r="B191" s="82"/>
      <c r="C191" s="82"/>
      <c r="D191" s="82"/>
      <c r="E191" s="82"/>
      <c r="F191" s="82"/>
      <c r="G191" s="82"/>
      <c r="H191" s="82"/>
      <c r="I191" s="82"/>
      <c r="J191" s="82"/>
      <c r="K191" s="82"/>
      <c r="L191" s="82"/>
      <c r="M191" s="82"/>
      <c r="N191" s="82"/>
      <c r="O191" s="82"/>
      <c r="P191" s="82"/>
      <c r="Q191" s="82"/>
      <c r="R191" s="82"/>
      <c r="S191" s="82"/>
      <c r="T191" s="82"/>
      <c r="U191" s="79"/>
      <c r="V191" s="79"/>
      <c r="W191" s="79"/>
      <c r="X191" s="79"/>
      <c r="Y191" s="79"/>
      <c r="Z191" s="79"/>
      <c r="AA191" s="79"/>
      <c r="AB191" s="79"/>
      <c r="AC191" s="79"/>
      <c r="AD191" s="79"/>
      <c r="AE191" s="79"/>
      <c r="AF191" s="79"/>
      <c r="AG191" s="79"/>
      <c r="AH191" s="82"/>
      <c r="AI191" s="79"/>
      <c r="AJ191" s="79"/>
      <c r="AK191" s="82"/>
      <c r="AL191" s="82"/>
      <c r="AM191" s="82"/>
      <c r="AN191" s="82"/>
      <c r="AO191" s="82"/>
      <c r="AP191" s="82"/>
      <c r="AQ191" s="82"/>
      <c r="AR191" s="82"/>
      <c r="AS191" s="79"/>
      <c r="AT191" s="79"/>
      <c r="AU191" s="79"/>
      <c r="AV191" s="79"/>
      <c r="AW191" s="79"/>
      <c r="AX191" s="79"/>
      <c r="AY191" s="79"/>
      <c r="AZ191" s="79"/>
      <c r="BA191" s="79"/>
      <c r="BB191" s="79"/>
      <c r="BC191" s="79"/>
      <c r="BD191" s="79"/>
      <c r="BE191" s="79"/>
      <c r="BF191" s="79"/>
      <c r="BG191" s="79"/>
      <c r="BH191" s="79"/>
      <c r="BI191" s="79"/>
      <c r="BJ191" s="79"/>
      <c r="BK191" s="79"/>
      <c r="BL191" s="79"/>
      <c r="BM191" s="79"/>
      <c r="BN191" s="79"/>
      <c r="BO191" s="79"/>
    </row>
    <row r="192" spans="1:67" ht="11.25" customHeight="1" x14ac:dyDescent="0.25">
      <c r="A192" s="82"/>
      <c r="B192" s="82"/>
      <c r="C192" s="82"/>
      <c r="D192" s="82"/>
      <c r="E192" s="82"/>
      <c r="F192" s="82"/>
      <c r="G192" s="82"/>
      <c r="H192" s="82"/>
      <c r="I192" s="82"/>
      <c r="J192" s="82"/>
      <c r="K192" s="82"/>
      <c r="L192" s="82"/>
      <c r="M192" s="82"/>
      <c r="N192" s="82"/>
      <c r="O192" s="82"/>
      <c r="P192" s="82"/>
      <c r="Q192" s="82"/>
      <c r="R192" s="82"/>
      <c r="S192" s="82"/>
      <c r="T192" s="82"/>
      <c r="U192" s="79"/>
      <c r="V192" s="79"/>
      <c r="W192" s="79"/>
      <c r="X192" s="79"/>
      <c r="Y192" s="79"/>
      <c r="Z192" s="79"/>
      <c r="AA192" s="79"/>
      <c r="AB192" s="79"/>
      <c r="AC192" s="79"/>
      <c r="AD192" s="79"/>
      <c r="AE192" s="79"/>
      <c r="AF192" s="79"/>
      <c r="AG192" s="79"/>
      <c r="AH192" s="82"/>
      <c r="AI192" s="79"/>
      <c r="AJ192" s="79"/>
      <c r="AK192" s="82"/>
      <c r="AL192" s="82"/>
      <c r="AM192" s="82"/>
      <c r="AN192" s="82"/>
      <c r="AO192" s="82"/>
      <c r="AP192" s="82"/>
      <c r="AQ192" s="82"/>
      <c r="AR192" s="82"/>
      <c r="AS192" s="79"/>
      <c r="AT192" s="79"/>
      <c r="AU192" s="79"/>
      <c r="AV192" s="79"/>
      <c r="AW192" s="79"/>
      <c r="AX192" s="79"/>
      <c r="AY192" s="79"/>
      <c r="AZ192" s="79"/>
      <c r="BA192" s="79"/>
      <c r="BB192" s="79"/>
      <c r="BC192" s="79"/>
      <c r="BD192" s="79"/>
      <c r="BE192" s="79"/>
      <c r="BF192" s="79"/>
      <c r="BG192" s="79"/>
      <c r="BH192" s="79"/>
      <c r="BI192" s="79"/>
      <c r="BJ192" s="79"/>
      <c r="BK192" s="79"/>
      <c r="BL192" s="79"/>
      <c r="BM192" s="79"/>
      <c r="BN192" s="79"/>
      <c r="BO192" s="79"/>
    </row>
    <row r="193" spans="1:67" ht="11.25" customHeight="1" x14ac:dyDescent="0.25">
      <c r="A193" s="82"/>
      <c r="B193" s="82"/>
      <c r="C193" s="82"/>
      <c r="D193" s="82"/>
      <c r="E193" s="82"/>
      <c r="F193" s="82"/>
      <c r="G193" s="82"/>
      <c r="H193" s="82"/>
      <c r="I193" s="82"/>
      <c r="J193" s="82"/>
      <c r="K193" s="82"/>
      <c r="L193" s="82"/>
      <c r="M193" s="82"/>
      <c r="N193" s="82"/>
      <c r="O193" s="82"/>
      <c r="P193" s="82"/>
      <c r="Q193" s="82"/>
      <c r="R193" s="82"/>
      <c r="S193" s="82"/>
      <c r="T193" s="82"/>
      <c r="U193" s="79"/>
      <c r="V193" s="79"/>
      <c r="W193" s="79"/>
      <c r="X193" s="79"/>
      <c r="Y193" s="79"/>
      <c r="Z193" s="79"/>
      <c r="AA193" s="79"/>
      <c r="AB193" s="79"/>
      <c r="AC193" s="79"/>
      <c r="AD193" s="79"/>
      <c r="AE193" s="79"/>
      <c r="AF193" s="79"/>
      <c r="AG193" s="79"/>
      <c r="AH193" s="82"/>
      <c r="AI193" s="79"/>
      <c r="AJ193" s="79"/>
      <c r="AK193" s="82"/>
      <c r="AL193" s="82"/>
      <c r="AM193" s="82"/>
      <c r="AN193" s="82"/>
      <c r="AO193" s="82"/>
      <c r="AP193" s="82"/>
      <c r="AQ193" s="82"/>
      <c r="AR193" s="82"/>
      <c r="AS193" s="79"/>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row>
    <row r="194" spans="1:67" ht="11.25" customHeight="1" x14ac:dyDescent="0.25">
      <c r="A194" s="82"/>
      <c r="B194" s="82"/>
      <c r="C194" s="82"/>
      <c r="D194" s="82"/>
      <c r="E194" s="82"/>
      <c r="F194" s="82"/>
      <c r="G194" s="82"/>
      <c r="H194" s="82"/>
      <c r="I194" s="82"/>
      <c r="J194" s="82"/>
      <c r="K194" s="82"/>
      <c r="L194" s="82"/>
      <c r="M194" s="82"/>
      <c r="N194" s="82"/>
      <c r="O194" s="82"/>
      <c r="P194" s="82"/>
      <c r="Q194" s="82"/>
      <c r="R194" s="82"/>
      <c r="S194" s="82"/>
      <c r="T194" s="82"/>
      <c r="U194" s="79"/>
      <c r="V194" s="79"/>
      <c r="W194" s="79"/>
      <c r="X194" s="79"/>
      <c r="Y194" s="79"/>
      <c r="Z194" s="79"/>
      <c r="AA194" s="79"/>
      <c r="AB194" s="79"/>
      <c r="AC194" s="79"/>
      <c r="AD194" s="79"/>
      <c r="AE194" s="79"/>
      <c r="AF194" s="79"/>
      <c r="AG194" s="79"/>
      <c r="AH194" s="82"/>
      <c r="AI194" s="79"/>
      <c r="AJ194" s="79"/>
      <c r="AK194" s="82"/>
      <c r="AL194" s="82"/>
      <c r="AM194" s="82"/>
      <c r="AN194" s="82"/>
      <c r="AO194" s="82"/>
      <c r="AP194" s="82"/>
      <c r="AQ194" s="82"/>
      <c r="AR194" s="82"/>
      <c r="AS194" s="79"/>
      <c r="AT194" s="79"/>
      <c r="AU194" s="79"/>
      <c r="AV194" s="79"/>
      <c r="AW194" s="79"/>
      <c r="AX194" s="79"/>
      <c r="AY194" s="79"/>
      <c r="AZ194" s="79"/>
      <c r="BA194" s="79"/>
      <c r="BB194" s="79"/>
      <c r="BC194" s="79"/>
      <c r="BD194" s="79"/>
      <c r="BE194" s="79"/>
      <c r="BF194" s="79"/>
      <c r="BG194" s="79"/>
      <c r="BH194" s="79"/>
      <c r="BI194" s="79"/>
      <c r="BJ194" s="79"/>
      <c r="BK194" s="79"/>
      <c r="BL194" s="79"/>
      <c r="BM194" s="79"/>
      <c r="BN194" s="79"/>
      <c r="BO194" s="79"/>
    </row>
    <row r="195" spans="1:67" ht="11.25" customHeight="1" x14ac:dyDescent="0.25">
      <c r="A195" s="82"/>
      <c r="B195" s="82"/>
      <c r="C195" s="82"/>
      <c r="D195" s="82"/>
      <c r="E195" s="82"/>
      <c r="F195" s="82"/>
      <c r="G195" s="82"/>
      <c r="H195" s="82"/>
      <c r="I195" s="82"/>
      <c r="J195" s="82"/>
      <c r="K195" s="82"/>
      <c r="L195" s="82"/>
      <c r="M195" s="82"/>
      <c r="N195" s="82"/>
      <c r="O195" s="82"/>
      <c r="P195" s="82"/>
      <c r="Q195" s="82"/>
      <c r="R195" s="82"/>
      <c r="S195" s="82"/>
      <c r="T195" s="82"/>
      <c r="U195" s="79"/>
      <c r="V195" s="79"/>
      <c r="W195" s="79"/>
      <c r="X195" s="79"/>
      <c r="Y195" s="79"/>
      <c r="Z195" s="79"/>
      <c r="AA195" s="79"/>
      <c r="AB195" s="79"/>
      <c r="AC195" s="79"/>
      <c r="AD195" s="79"/>
      <c r="AE195" s="79"/>
      <c r="AF195" s="79"/>
      <c r="AG195" s="79"/>
      <c r="AH195" s="82"/>
      <c r="AI195" s="79"/>
      <c r="AJ195" s="79"/>
      <c r="AK195" s="82"/>
      <c r="AL195" s="82"/>
      <c r="AM195" s="82"/>
      <c r="AN195" s="82"/>
      <c r="AO195" s="82"/>
      <c r="AP195" s="82"/>
      <c r="AQ195" s="82"/>
      <c r="AR195" s="82"/>
      <c r="AS195" s="79"/>
      <c r="AT195" s="79"/>
      <c r="AU195" s="79"/>
      <c r="AV195" s="79"/>
      <c r="AW195" s="79"/>
      <c r="AX195" s="79"/>
      <c r="AY195" s="79"/>
      <c r="AZ195" s="79"/>
      <c r="BA195" s="79"/>
      <c r="BB195" s="79"/>
      <c r="BC195" s="79"/>
      <c r="BD195" s="79"/>
      <c r="BE195" s="79"/>
      <c r="BF195" s="79"/>
      <c r="BG195" s="79"/>
      <c r="BH195" s="79"/>
      <c r="BI195" s="79"/>
      <c r="BJ195" s="79"/>
      <c r="BK195" s="79"/>
      <c r="BL195" s="79"/>
      <c r="BM195" s="79"/>
      <c r="BN195" s="79"/>
      <c r="BO195" s="79"/>
    </row>
  </sheetData>
  <autoFilter ref="A7:BO161" xr:uid="{00000000-0001-0000-0200-000000000000}">
    <filterColumn colId="60" showButton="0"/>
  </autoFilter>
  <mergeCells count="8">
    <mergeCell ref="BL6:BN6"/>
    <mergeCell ref="BI7:BJ7"/>
    <mergeCell ref="D1:BH3"/>
    <mergeCell ref="A4:G4"/>
    <mergeCell ref="A5:S5"/>
    <mergeCell ref="A6:AN6"/>
    <mergeCell ref="AS6:BH6"/>
    <mergeCell ref="BI6:BJ6"/>
  </mergeCells>
  <conditionalFormatting sqref="A8:AR8 A9:AG9 AI9:AR101 AH9:AH111 B10:AF40 AG10:AG111 A10:A161 K41:AF70 B41:J92 K71:AG92 E71:H100 AN71:AN111 AP71:AR111 L73:M93 S73:T100 K73:K111 AD73:AE111 B93:AF111">
    <cfRule type="cellIs" dxfId="47" priority="108" operator="equal">
      <formula>0</formula>
    </cfRule>
  </conditionalFormatting>
  <conditionalFormatting sqref="B112:AR112 AO113:AO158 C113:AB161 B122:B161 AN136:AN142 AP136:AR142 AM136:AM156 AG139:AH140 AC157:AN158 AC159:AR161">
    <cfRule type="cellIs" dxfId="46" priority="18" operator="equal">
      <formula>0</formula>
    </cfRule>
  </conditionalFormatting>
  <conditionalFormatting sqref="K93:Q93">
    <cfRule type="cellIs" dxfId="45" priority="70" operator="equal">
      <formula>0</formula>
    </cfRule>
  </conditionalFormatting>
  <conditionalFormatting sqref="AC123">
    <cfRule type="cellIs" dxfId="44" priority="40" operator="equal">
      <formula>0</formula>
    </cfRule>
  </conditionalFormatting>
  <conditionalFormatting sqref="AC125">
    <cfRule type="cellIs" dxfId="43" priority="39" operator="equal">
      <formula>0</formula>
    </cfRule>
  </conditionalFormatting>
  <conditionalFormatting sqref="AC128:AC130">
    <cfRule type="cellIs" dxfId="42" priority="36" operator="equal">
      <formula>0</formula>
    </cfRule>
  </conditionalFormatting>
  <conditionalFormatting sqref="AC143">
    <cfRule type="cellIs" dxfId="41" priority="24" operator="equal">
      <formula>0</formula>
    </cfRule>
  </conditionalFormatting>
  <conditionalFormatting sqref="AC122:AD122">
    <cfRule type="cellIs" dxfId="40" priority="41" operator="equal">
      <formula>0</formula>
    </cfRule>
  </conditionalFormatting>
  <conditionalFormatting sqref="AC124:AD124">
    <cfRule type="cellIs" dxfId="39" priority="42" operator="equal">
      <formula>0</formula>
    </cfRule>
  </conditionalFormatting>
  <conditionalFormatting sqref="AC126:AD127">
    <cfRule type="cellIs" dxfId="38" priority="38" operator="equal">
      <formula>0</formula>
    </cfRule>
  </conditionalFormatting>
  <conditionalFormatting sqref="AC140:AF141">
    <cfRule type="cellIs" dxfId="37" priority="16" operator="equal">
      <formula>0</formula>
    </cfRule>
  </conditionalFormatting>
  <conditionalFormatting sqref="AC131:AG133">
    <cfRule type="cellIs" dxfId="36" priority="32" operator="equal">
      <formula>0</formula>
    </cfRule>
  </conditionalFormatting>
  <conditionalFormatting sqref="AC136:AG139">
    <cfRule type="cellIs" dxfId="35" priority="20" operator="equal">
      <formula>0</formula>
    </cfRule>
  </conditionalFormatting>
  <conditionalFormatting sqref="AC142:AK142">
    <cfRule type="cellIs" dxfId="34" priority="26" operator="equal">
      <formula>0</formula>
    </cfRule>
  </conditionalFormatting>
  <conditionalFormatting sqref="AC144:AL156">
    <cfRule type="cellIs" dxfId="33" priority="11" operator="equal">
      <formula>0</formula>
    </cfRule>
  </conditionalFormatting>
  <conditionalFormatting sqref="AC113:AR118 B113:C121 AC119:AN120 AP119:AR120 AC121:AR121 AL140:AL142 AN148:AN149 AN150:AO150 AN151">
    <cfRule type="cellIs" dxfId="32" priority="43" operator="equal">
      <formula>0</formula>
    </cfRule>
  </conditionalFormatting>
  <conditionalFormatting sqref="AC134:AR135">
    <cfRule type="cellIs" dxfId="31" priority="29" operator="equal">
      <formula>0</formula>
    </cfRule>
  </conditionalFormatting>
  <conditionalFormatting sqref="AD130:AG130">
    <cfRule type="cellIs" dxfId="30" priority="34" operator="equal">
      <formula>0</formula>
    </cfRule>
  </conditionalFormatting>
  <conditionalFormatting sqref="AD128:AJ129">
    <cfRule type="cellIs" dxfId="29" priority="35" operator="equal">
      <formula>0</formula>
    </cfRule>
  </conditionalFormatting>
  <conditionalFormatting sqref="AE130:AF133">
    <cfRule type="cellIs" dxfId="28" priority="31" operator="equal">
      <formula>0</formula>
    </cfRule>
  </conditionalFormatting>
  <conditionalFormatting sqref="AE143:AG143 AI143:AL143 AN143:AR143">
    <cfRule type="cellIs" dxfId="27" priority="25" operator="equal">
      <formula>0</formula>
    </cfRule>
  </conditionalFormatting>
  <conditionalFormatting sqref="AE122:AR127">
    <cfRule type="cellIs" dxfId="26" priority="37" operator="equal">
      <formula>0</formula>
    </cfRule>
  </conditionalFormatting>
  <conditionalFormatting sqref="AG140:AG142">
    <cfRule type="cellIs" dxfId="25" priority="17" operator="equal">
      <formula>0</formula>
    </cfRule>
  </conditionalFormatting>
  <conditionalFormatting sqref="AH136:AH138">
    <cfRule type="cellIs" dxfId="24" priority="19" operator="equal">
      <formula>0</formula>
    </cfRule>
  </conditionalFormatting>
  <conditionalFormatting sqref="AH130:AJ133">
    <cfRule type="cellIs" dxfId="23" priority="30" operator="equal">
      <formula>0</formula>
    </cfRule>
  </conditionalFormatting>
  <conditionalFormatting sqref="AH141:AK141">
    <cfRule type="cellIs" dxfId="22" priority="27" operator="equal">
      <formula>0</formula>
    </cfRule>
  </conditionalFormatting>
  <conditionalFormatting sqref="AI102:AJ102 AM102:AR102 AI103:AR111">
    <cfRule type="cellIs" dxfId="21" priority="77" operator="equal">
      <formula>0</formula>
    </cfRule>
  </conditionalFormatting>
  <conditionalFormatting sqref="AI140:AK140">
    <cfRule type="cellIs" dxfId="20" priority="28" operator="equal">
      <formula>0</formula>
    </cfRule>
  </conditionalFormatting>
  <conditionalFormatting sqref="AI136:AL139">
    <cfRule type="cellIs" dxfId="19" priority="21" operator="equal">
      <formula>0</formula>
    </cfRule>
  </conditionalFormatting>
  <conditionalFormatting sqref="AI131:AR133">
    <cfRule type="cellIs" dxfId="18" priority="13" operator="equal">
      <formula>0</formula>
    </cfRule>
  </conditionalFormatting>
  <conditionalFormatting sqref="AK102:AL111">
    <cfRule type="cellIs" dxfId="17" priority="46" operator="equal">
      <formula>0</formula>
    </cfRule>
  </conditionalFormatting>
  <conditionalFormatting sqref="AK128:AR130">
    <cfRule type="cellIs" dxfId="16" priority="33" operator="equal">
      <formula>0</formula>
    </cfRule>
  </conditionalFormatting>
  <conditionalFormatting sqref="AN144:AN146 AN147:AO147">
    <cfRule type="cellIs" dxfId="15" priority="23" operator="equal">
      <formula>0</formula>
    </cfRule>
  </conditionalFormatting>
  <conditionalFormatting sqref="AN152:AO156">
    <cfRule type="cellIs" dxfId="14" priority="15" operator="equal">
      <formula>0</formula>
    </cfRule>
  </conditionalFormatting>
  <conditionalFormatting sqref="AP144:AR158">
    <cfRule type="cellIs" dxfId="13" priority="12" operator="equal">
      <formula>0</formula>
    </cfRule>
  </conditionalFormatting>
  <conditionalFormatting sqref="BJ8:BJ111">
    <cfRule type="cellIs" dxfId="12" priority="109" operator="equal">
      <formula>0</formula>
    </cfRule>
    <cfRule type="cellIs" dxfId="11" priority="110" operator="lessThan">
      <formula>0.7</formula>
    </cfRule>
    <cfRule type="cellIs" dxfId="10" priority="111" operator="between">
      <formula>70%</formula>
      <formula>99%</formula>
    </cfRule>
    <cfRule type="cellIs" dxfId="9" priority="112" operator="equal">
      <formula>1</formula>
    </cfRule>
  </conditionalFormatting>
  <conditionalFormatting sqref="BK8:BK111">
    <cfRule type="cellIs" dxfId="8" priority="113" operator="equal">
      <formula>0</formula>
    </cfRule>
  </conditionalFormatting>
  <hyperlinks>
    <hyperlink ref="T7" r:id="rId1" xr:uid="{613A83D2-D0BB-42C6-8FBB-362903E39C6B}"/>
    <hyperlink ref="A6:AN6" location="Indicaciones!A1" display="Ir a Hoja &quot;Indicaciones&quot;. " xr:uid="{FDB7549D-0433-416D-96A0-DE0979FAB8A4}"/>
  </hyperlinks>
  <pageMargins left="0.70866141732283472" right="0.70866141732283472" top="0.74803149606299213" bottom="0.74803149606299213" header="0" footer="0"/>
  <pageSetup fitToHeight="0" orientation="landscape"/>
  <drawing r:id="rId2"/>
  <legacyDrawing r:id="rId3"/>
  <extLst>
    <ext xmlns:x14="http://schemas.microsoft.com/office/spreadsheetml/2009/9/main" uri="{CCE6A557-97BC-4b89-ADB6-D9C93CAAB3DF}">
      <x14:dataValidations xmlns:xm="http://schemas.microsoft.com/office/excel/2006/main" count="19">
        <x14:dataValidation type="list" allowBlank="1" showErrorMessage="1" xr:uid="{DE2DEC40-1F88-4449-9879-FE9404D783FD}">
          <x14:formula1>
            <xm:f>'Datos Base'!$L$81:$L$88</xm:f>
          </x14:formula1>
          <xm:sqref>AK102:AK111 AK8:AK38</xm:sqref>
        </x14:dataValidation>
        <x14:dataValidation type="list" allowBlank="1" showErrorMessage="1" xr:uid="{58EB1812-5844-4140-A090-D4171975A17C}">
          <x14:formula1>
            <xm:f>'Datos Base'!$O$81:$O$123</xm:f>
          </x14:formula1>
          <xm:sqref>AL102:AL111 AL52:AL60 AL8:AL38</xm:sqref>
        </x14:dataValidation>
        <x14:dataValidation type="list" allowBlank="1" showErrorMessage="1" xr:uid="{8D60E5B2-41F1-4516-A5A5-DBA160E5F4CA}">
          <x14:formula1>
            <xm:f>'Datos Base'!$C$4:$C$7</xm:f>
          </x14:formula1>
          <xm:sqref>C8:C38</xm:sqref>
        </x14:dataValidation>
        <x14:dataValidation type="list" allowBlank="1" showErrorMessage="1" xr:uid="{D2CECAB9-EA58-4863-AF94-2FF95ADF49F1}">
          <x14:formula1>
            <xm:f>'Datos Base'!$E$125:$E$128</xm:f>
          </x14:formula1>
          <xm:sqref>AF8:AF38</xm:sqref>
        </x14:dataValidation>
        <x14:dataValidation type="list" allowBlank="1" showErrorMessage="1" xr:uid="{63EB10F7-B63F-4F9B-B054-02FC2B49671E}">
          <x14:formula1>
            <xm:f>'Datos Base'!$H$125:$H$126</xm:f>
          </x14:formula1>
          <xm:sqref>AB8:AB38</xm:sqref>
        </x14:dataValidation>
        <x14:dataValidation type="list" allowBlank="1" showErrorMessage="1" xr:uid="{B0C9CAD6-C748-486A-8ADC-A26D620C6386}">
          <x14:formula1>
            <xm:f>'Datos Base'!$B$32:$B$37</xm:f>
          </x14:formula1>
          <xm:sqref>I8:I38</xm:sqref>
        </x14:dataValidation>
        <x14:dataValidation type="list" allowBlank="1" showErrorMessage="1" xr:uid="{288393AA-AD7C-4C7F-A59E-68CD9D08E923}">
          <x14:formula1>
            <xm:f>'Datos Base'!$C$23:$C$27</xm:f>
          </x14:formula1>
          <xm:sqref>D8:D38</xm:sqref>
        </x14:dataValidation>
        <x14:dataValidation type="list" allowBlank="1" showErrorMessage="1" xr:uid="{E5F557EC-9425-4803-AE81-164298D0F1FE}">
          <x14:formula1>
            <xm:f>'Datos Base'!$C$81:$C$93</xm:f>
          </x14:formula1>
          <xm:sqref>J7:J92</xm:sqref>
        </x14:dataValidation>
        <x14:dataValidation type="list" allowBlank="1" showErrorMessage="1" xr:uid="{40EBCDB4-FC3D-4B1C-B5DA-A58EE56E6F7A}">
          <x14:formula1>
            <xm:f>'Datos Base'!$R$81:$R$86</xm:f>
          </x14:formula1>
          <xm:sqref>AQ8:AQ92</xm:sqref>
        </x14:dataValidation>
        <x14:dataValidation type="list" allowBlank="1" showErrorMessage="1" xr:uid="{18B0C791-ECD3-44A5-B497-72B983ACE022}">
          <x14:formula1>
            <xm:f>'Datos Base'!$B$125:$B$127</xm:f>
          </x14:formula1>
          <xm:sqref>AG8:AG92</xm:sqref>
        </x14:dataValidation>
        <x14:dataValidation type="list" allowBlank="1" showErrorMessage="1" xr:uid="{4310935F-EE63-4D1D-ADB0-45186E345AA9}">
          <x14:formula1>
            <xm:f>'Datos Base'!$B$41:$B$58</xm:f>
          </x14:formula1>
          <xm:sqref>G8:H111</xm:sqref>
        </x14:dataValidation>
        <x14:dataValidation type="list" allowBlank="1" showErrorMessage="1" xr:uid="{BE74EB5F-551A-4D0C-A040-174F33D78DAD}">
          <x14:formula1>
            <xm:f>'Datos Base'!$B$14:$B$20</xm:f>
          </x14:formula1>
          <xm:sqref>E8:E111</xm:sqref>
        </x14:dataValidation>
        <x14:dataValidation type="list" allowBlank="1" showErrorMessage="1" xr:uid="{A7878740-53E1-406A-94A4-B49FB8CB9606}">
          <x14:formula1>
            <xm:f>'Datos Base'!$H$81:$H$98</xm:f>
          </x14:formula1>
          <xm:sqref>F8:F111</xm:sqref>
        </x14:dataValidation>
        <x14:dataValidation type="list" allowBlank="1" showErrorMessage="1" xr:uid="{04625BBB-13EC-4CCC-BD0A-4A88EBFD70E9}">
          <x14:formula1>
            <xm:f>'Datos Base'!$E$81:$E$118</xm:f>
          </x14:formula1>
          <xm:sqref>K8:K111</xm:sqref>
        </x14:dataValidation>
        <x14:dataValidation type="list" allowBlank="1" showErrorMessage="1" xr:uid="{157C2EC6-4731-4A78-833C-2E721010C1A8}">
          <x14:formula1>
            <xm:f>'Datos Base'!$G$81:$G$84</xm:f>
          </x14:formula1>
          <xm:sqref>L8:L111</xm:sqref>
        </x14:dataValidation>
        <x14:dataValidation type="list" allowBlank="1" showErrorMessage="1" xr:uid="{6F1FB5E3-1751-416E-9878-87D1C92AB628}">
          <x14:formula1>
            <xm:f>'Datos Base'!$D$125:$D$127</xm:f>
          </x14:formula1>
          <xm:sqref>AN8:AN111</xm:sqref>
        </x14:dataValidation>
        <x14:dataValidation type="list" allowBlank="1" showErrorMessage="1" xr:uid="{4FF8BE11-DCB8-456C-AE64-2474D46E0915}">
          <x14:formula1>
            <xm:f>'Datos Base'!$D$134:$D$145</xm:f>
          </x14:formula1>
          <xm:sqref>T8:T111</xm:sqref>
        </x14:dataValidation>
        <x14:dataValidation type="list" allowBlank="1" showErrorMessage="1" xr:uid="{E4A9BE4F-0254-40E5-9641-18C1F11FAC80}">
          <x14:formula1>
            <xm:f>'Datos Base'!$G$125:$G$127</xm:f>
          </x14:formula1>
          <xm:sqref>AE8:AE111</xm:sqref>
        </x14:dataValidation>
        <x14:dataValidation type="list" allowBlank="1" showErrorMessage="1" xr:uid="{3B39AB32-4622-48D1-9F10-221D4EBDD445}">
          <x14:formula1>
            <xm:f>'Datos Base'!$S$81:$S$83</xm:f>
          </x14:formula1>
          <xm:sqref>AP8:AP111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F3864"/>
    <pageSetUpPr fitToPage="1"/>
  </sheetPr>
  <dimension ref="A1:Z1000"/>
  <sheetViews>
    <sheetView showGridLines="0" workbookViewId="0">
      <selection activeCell="C21" sqref="C21"/>
    </sheetView>
  </sheetViews>
  <sheetFormatPr baseColWidth="10" defaultColWidth="14.42578125" defaultRowHeight="15" customHeight="1" x14ac:dyDescent="0.25"/>
  <cols>
    <col min="1" max="1" width="3.7109375" customWidth="1"/>
    <col min="2" max="2" width="3.5703125" customWidth="1"/>
    <col min="3" max="3" width="29.28515625" customWidth="1"/>
    <col min="4" max="4" width="20.5703125" customWidth="1"/>
    <col min="5" max="7" width="13.140625" customWidth="1"/>
    <col min="8" max="8" width="22.7109375" customWidth="1"/>
    <col min="9" max="16" width="9.140625" customWidth="1"/>
    <col min="17" max="17" width="10.5703125" customWidth="1"/>
    <col min="18" max="18" width="11.140625" customWidth="1"/>
    <col min="19" max="19" width="10.5703125" customWidth="1"/>
    <col min="20" max="20" width="9.140625" customWidth="1"/>
    <col min="21" max="21" width="31" customWidth="1"/>
    <col min="22" max="22" width="35" customWidth="1"/>
    <col min="23" max="23" width="2.42578125" customWidth="1"/>
    <col min="24" max="26" width="9.140625" customWidth="1"/>
  </cols>
  <sheetData>
    <row r="1" spans="1:26" ht="7.5" customHeight="1" x14ac:dyDescent="0.25">
      <c r="A1" s="83"/>
      <c r="B1" s="83"/>
      <c r="C1" s="83"/>
      <c r="D1" s="83"/>
      <c r="E1" s="83"/>
      <c r="F1" s="83"/>
      <c r="G1" s="83"/>
      <c r="H1" s="83"/>
      <c r="I1" s="83"/>
      <c r="J1" s="83"/>
      <c r="K1" s="83"/>
      <c r="L1" s="83"/>
      <c r="M1" s="83"/>
      <c r="N1" s="83"/>
      <c r="O1" s="83"/>
      <c r="P1" s="83"/>
      <c r="Q1" s="83"/>
      <c r="R1" s="83"/>
      <c r="S1" s="83"/>
      <c r="T1" s="83"/>
      <c r="U1" s="83"/>
      <c r="V1" s="83"/>
      <c r="W1" s="83"/>
      <c r="X1" s="84"/>
      <c r="Y1" s="84"/>
      <c r="Z1" s="84"/>
    </row>
    <row r="2" spans="1:26" ht="35.25" customHeight="1" x14ac:dyDescent="0.25">
      <c r="A2" s="83"/>
      <c r="B2" s="83"/>
      <c r="C2" s="288" t="s">
        <v>820</v>
      </c>
      <c r="D2" s="215"/>
      <c r="E2" s="215"/>
      <c r="F2" s="215"/>
      <c r="G2" s="215"/>
      <c r="H2" s="215"/>
      <c r="I2" s="215"/>
      <c r="J2" s="215"/>
      <c r="K2" s="215"/>
      <c r="L2" s="215"/>
      <c r="M2" s="215"/>
      <c r="N2" s="215"/>
      <c r="O2" s="215"/>
      <c r="P2" s="215"/>
      <c r="Q2" s="215"/>
      <c r="R2" s="215"/>
      <c r="S2" s="215"/>
      <c r="T2" s="215"/>
      <c r="U2" s="215"/>
      <c r="V2" s="215"/>
      <c r="W2" s="83"/>
      <c r="X2" s="84"/>
      <c r="Y2" s="84"/>
      <c r="Z2" s="84"/>
    </row>
    <row r="3" spans="1:26" ht="14.25" customHeight="1" x14ac:dyDescent="0.25">
      <c r="A3" s="83"/>
      <c r="B3" s="83"/>
      <c r="C3" s="83"/>
      <c r="D3" s="83"/>
      <c r="E3" s="83"/>
      <c r="F3" s="83"/>
      <c r="G3" s="83"/>
      <c r="H3" s="83"/>
      <c r="I3" s="83"/>
      <c r="J3" s="83"/>
      <c r="K3" s="83"/>
      <c r="L3" s="83"/>
      <c r="M3" s="83"/>
      <c r="N3" s="83"/>
      <c r="O3" s="83"/>
      <c r="P3" s="83"/>
      <c r="Q3" s="83"/>
      <c r="R3" s="83"/>
      <c r="S3" s="83"/>
      <c r="T3" s="83"/>
      <c r="U3" s="83"/>
      <c r="V3" s="83"/>
      <c r="W3" s="83"/>
      <c r="X3" s="84"/>
      <c r="Y3" s="84"/>
      <c r="Z3" s="84"/>
    </row>
    <row r="4" spans="1:26" ht="14.25" customHeight="1" x14ac:dyDescent="0.25">
      <c r="A4" s="83"/>
      <c r="B4" s="83"/>
      <c r="C4" s="85" t="s">
        <v>821</v>
      </c>
      <c r="D4" s="289" t="s">
        <v>817</v>
      </c>
      <c r="E4" s="215"/>
      <c r="F4" s="215"/>
      <c r="G4" s="215"/>
      <c r="H4" s="85" t="e">
        <f>VLOOKUP($D$4,#REF!,20,FALSE)</f>
        <v>#REF!</v>
      </c>
      <c r="I4" s="85"/>
      <c r="J4" s="85"/>
      <c r="K4" s="85"/>
      <c r="L4" s="85"/>
      <c r="M4" s="85"/>
      <c r="N4" s="85"/>
      <c r="O4" s="85"/>
      <c r="P4" s="85"/>
      <c r="Q4" s="85"/>
      <c r="R4" s="85"/>
      <c r="S4" s="85"/>
      <c r="T4" s="85"/>
      <c r="U4" s="83"/>
      <c r="V4" s="83"/>
      <c r="W4" s="83"/>
      <c r="X4" s="84"/>
      <c r="Y4" s="84"/>
      <c r="Z4" s="84"/>
    </row>
    <row r="5" spans="1:26" ht="14.25" customHeight="1" x14ac:dyDescent="0.25">
      <c r="A5" s="83"/>
      <c r="B5" s="83"/>
      <c r="C5" s="83"/>
      <c r="D5" s="83"/>
      <c r="E5" s="83"/>
      <c r="F5" s="83"/>
      <c r="G5" s="83"/>
      <c r="H5" s="83"/>
      <c r="I5" s="83"/>
      <c r="J5" s="83"/>
      <c r="K5" s="83"/>
      <c r="L5" s="83"/>
      <c r="M5" s="83"/>
      <c r="N5" s="83"/>
      <c r="O5" s="83"/>
      <c r="P5" s="83"/>
      <c r="Q5" s="83"/>
      <c r="R5" s="83"/>
      <c r="S5" s="83"/>
      <c r="T5" s="83"/>
      <c r="U5" s="83"/>
      <c r="V5" s="83"/>
      <c r="W5" s="83"/>
      <c r="X5" s="84"/>
      <c r="Y5" s="84"/>
      <c r="Z5" s="84"/>
    </row>
    <row r="6" spans="1:26" ht="14.25" customHeight="1" x14ac:dyDescent="0.25">
      <c r="A6" s="83"/>
      <c r="B6" s="83"/>
      <c r="C6" s="85" t="s">
        <v>822</v>
      </c>
      <c r="D6" s="83"/>
      <c r="E6" s="83"/>
      <c r="F6" s="83"/>
      <c r="G6" s="83"/>
      <c r="H6" s="83"/>
      <c r="I6" s="83"/>
      <c r="J6" s="83"/>
      <c r="K6" s="83"/>
      <c r="L6" s="83"/>
      <c r="M6" s="83"/>
      <c r="N6" s="83"/>
      <c r="O6" s="83"/>
      <c r="P6" s="83"/>
      <c r="Q6" s="83"/>
      <c r="R6" s="83"/>
      <c r="S6" s="83"/>
      <c r="T6" s="83"/>
      <c r="U6" s="83"/>
      <c r="V6" s="83"/>
      <c r="W6" s="83"/>
      <c r="X6" s="84"/>
      <c r="Y6" s="84"/>
      <c r="Z6" s="84"/>
    </row>
    <row r="7" spans="1:26" ht="14.25" customHeight="1" x14ac:dyDescent="0.25">
      <c r="A7" s="83"/>
      <c r="B7" s="83"/>
      <c r="C7" s="83"/>
      <c r="D7" s="83"/>
      <c r="E7" s="83"/>
      <c r="F7" s="83"/>
      <c r="G7" s="83"/>
      <c r="H7" s="83"/>
      <c r="I7" s="83"/>
      <c r="J7" s="83"/>
      <c r="K7" s="83"/>
      <c r="L7" s="83"/>
      <c r="M7" s="83"/>
      <c r="N7" s="83"/>
      <c r="O7" s="83"/>
      <c r="P7" s="83"/>
      <c r="Q7" s="83"/>
      <c r="R7" s="83"/>
      <c r="S7" s="83"/>
      <c r="T7" s="83"/>
      <c r="U7" s="83"/>
      <c r="V7" s="83"/>
      <c r="W7" s="83"/>
      <c r="X7" s="84"/>
      <c r="Y7" s="84"/>
      <c r="Z7" s="84"/>
    </row>
    <row r="8" spans="1:26" ht="14.25" customHeight="1" x14ac:dyDescent="0.25">
      <c r="A8" s="83"/>
      <c r="B8" s="83"/>
      <c r="C8" s="83"/>
      <c r="D8" s="83"/>
      <c r="E8" s="83"/>
      <c r="F8" s="83"/>
      <c r="G8" s="83"/>
      <c r="H8" s="83"/>
      <c r="I8" s="83"/>
      <c r="J8" s="83"/>
      <c r="K8" s="83"/>
      <c r="L8" s="83"/>
      <c r="M8" s="83"/>
      <c r="N8" s="83"/>
      <c r="O8" s="83"/>
      <c r="P8" s="83"/>
      <c r="Q8" s="83"/>
      <c r="R8" s="83"/>
      <c r="S8" s="83"/>
      <c r="T8" s="83"/>
      <c r="U8" s="83"/>
      <c r="V8" s="83"/>
      <c r="W8" s="83"/>
      <c r="X8" s="84"/>
      <c r="Y8" s="84"/>
      <c r="Z8" s="84"/>
    </row>
    <row r="9" spans="1:26" ht="48" customHeight="1" x14ac:dyDescent="0.25">
      <c r="A9" s="84"/>
      <c r="B9" s="290"/>
      <c r="C9" s="291"/>
      <c r="D9" s="292" t="s">
        <v>823</v>
      </c>
      <c r="E9" s="291"/>
      <c r="F9" s="291"/>
      <c r="G9" s="291"/>
      <c r="H9" s="291"/>
      <c r="I9" s="291"/>
      <c r="J9" s="291"/>
      <c r="K9" s="291"/>
      <c r="L9" s="291"/>
      <c r="M9" s="291"/>
      <c r="N9" s="291"/>
      <c r="O9" s="291"/>
      <c r="P9" s="291"/>
      <c r="Q9" s="291"/>
      <c r="R9" s="291"/>
      <c r="S9" s="291"/>
      <c r="T9" s="291"/>
      <c r="U9" s="291"/>
      <c r="V9" s="291"/>
      <c r="W9" s="293"/>
      <c r="X9" s="84"/>
      <c r="Y9" s="84"/>
      <c r="Z9" s="84"/>
    </row>
    <row r="10" spans="1:26" ht="14.25" customHeight="1" x14ac:dyDescent="0.25">
      <c r="A10" s="84"/>
      <c r="B10" s="294" t="s">
        <v>824</v>
      </c>
      <c r="C10" s="295"/>
      <c r="D10" s="295"/>
      <c r="E10" s="295"/>
      <c r="F10" s="295"/>
      <c r="G10" s="295"/>
      <c r="H10" s="295"/>
      <c r="I10" s="295"/>
      <c r="J10" s="295"/>
      <c r="K10" s="295"/>
      <c r="L10" s="295"/>
      <c r="M10" s="295"/>
      <c r="N10" s="295"/>
      <c r="O10" s="295"/>
      <c r="P10" s="295"/>
      <c r="Q10" s="295"/>
      <c r="R10" s="295"/>
      <c r="S10" s="295"/>
      <c r="T10" s="295"/>
      <c r="U10" s="295"/>
      <c r="V10" s="295"/>
      <c r="W10" s="296"/>
      <c r="X10" s="84"/>
      <c r="Y10" s="84"/>
      <c r="Z10" s="84"/>
    </row>
    <row r="11" spans="1:26" ht="18" customHeight="1" x14ac:dyDescent="0.25">
      <c r="A11" s="84"/>
      <c r="B11" s="297" t="s">
        <v>825</v>
      </c>
      <c r="C11" s="298"/>
      <c r="D11" s="299" t="e">
        <f>+VLOOKUP($D$4,#REF!,36,FALSE)</f>
        <v>#REF!</v>
      </c>
      <c r="E11" s="300"/>
      <c r="F11" s="300"/>
      <c r="G11" s="300"/>
      <c r="H11" s="300"/>
      <c r="I11" s="300"/>
      <c r="J11" s="300"/>
      <c r="K11" s="300"/>
      <c r="L11" s="300"/>
      <c r="M11" s="300"/>
      <c r="N11" s="300"/>
      <c r="O11" s="300"/>
      <c r="P11" s="300"/>
      <c r="Q11" s="300"/>
      <c r="R11" s="300"/>
      <c r="S11" s="300"/>
      <c r="T11" s="300"/>
      <c r="U11" s="300"/>
      <c r="V11" s="300"/>
      <c r="W11" s="301"/>
      <c r="X11" s="84"/>
      <c r="Y11" s="84"/>
      <c r="Z11" s="84"/>
    </row>
    <row r="12" spans="1:26" ht="49.5" customHeight="1" x14ac:dyDescent="0.25">
      <c r="A12" s="84"/>
      <c r="B12" s="302" t="s">
        <v>826</v>
      </c>
      <c r="C12" s="231"/>
      <c r="D12" s="86" t="e">
        <f>+VLOOKUP($D$4,#REF!,4,FALSE)</f>
        <v>#REF!</v>
      </c>
      <c r="E12" s="303" t="e">
        <f>+VLOOKUP($D$12,'Datos Base'!B14:AW18,3,FALSE)</f>
        <v>#REF!</v>
      </c>
      <c r="F12" s="230"/>
      <c r="G12" s="230"/>
      <c r="H12" s="230"/>
      <c r="I12" s="230"/>
      <c r="J12" s="230"/>
      <c r="K12" s="230"/>
      <c r="L12" s="230"/>
      <c r="M12" s="230"/>
      <c r="N12" s="230"/>
      <c r="O12" s="230"/>
      <c r="P12" s="230"/>
      <c r="Q12" s="230"/>
      <c r="R12" s="230"/>
      <c r="S12" s="230"/>
      <c r="T12" s="230"/>
      <c r="U12" s="230"/>
      <c r="V12" s="230"/>
      <c r="W12" s="304"/>
      <c r="X12" s="84"/>
      <c r="Y12" s="84"/>
      <c r="Z12" s="84"/>
    </row>
    <row r="13" spans="1:26" ht="18" customHeight="1" x14ac:dyDescent="0.25">
      <c r="A13" s="84"/>
      <c r="B13" s="302" t="s">
        <v>827</v>
      </c>
      <c r="C13" s="231"/>
      <c r="D13" s="303" t="e">
        <f>+VLOOKUP($D$4,#REF!,5,FALSE)</f>
        <v>#REF!</v>
      </c>
      <c r="E13" s="230"/>
      <c r="F13" s="230"/>
      <c r="G13" s="230"/>
      <c r="H13" s="230"/>
      <c r="I13" s="230"/>
      <c r="J13" s="230"/>
      <c r="K13" s="230"/>
      <c r="L13" s="230"/>
      <c r="M13" s="230"/>
      <c r="N13" s="230"/>
      <c r="O13" s="230"/>
      <c r="P13" s="230"/>
      <c r="Q13" s="230"/>
      <c r="R13" s="230"/>
      <c r="S13" s="230"/>
      <c r="T13" s="230"/>
      <c r="U13" s="230"/>
      <c r="V13" s="230"/>
      <c r="W13" s="304"/>
      <c r="X13" s="84"/>
      <c r="Y13" s="84"/>
      <c r="Z13" s="84"/>
    </row>
    <row r="14" spans="1:26" ht="18" customHeight="1" x14ac:dyDescent="0.25">
      <c r="A14" s="84"/>
      <c r="B14" s="302" t="s">
        <v>828</v>
      </c>
      <c r="C14" s="231"/>
      <c r="D14" s="305" t="e">
        <f>+VLOOKUP($D$4,#REF!,11,FALSE)</f>
        <v>#REF!</v>
      </c>
      <c r="E14" s="230"/>
      <c r="F14" s="230"/>
      <c r="G14" s="230"/>
      <c r="H14" s="230"/>
      <c r="I14" s="230"/>
      <c r="J14" s="230"/>
      <c r="K14" s="230"/>
      <c r="L14" s="230"/>
      <c r="M14" s="230"/>
      <c r="N14" s="230"/>
      <c r="O14" s="230"/>
      <c r="P14" s="230"/>
      <c r="Q14" s="230"/>
      <c r="R14" s="230"/>
      <c r="S14" s="230"/>
      <c r="T14" s="230"/>
      <c r="U14" s="230"/>
      <c r="V14" s="230"/>
      <c r="W14" s="304"/>
      <c r="X14" s="84"/>
      <c r="Y14" s="84"/>
      <c r="Z14" s="84"/>
    </row>
    <row r="15" spans="1:26" ht="18" customHeight="1" x14ac:dyDescent="0.25">
      <c r="A15" s="84"/>
      <c r="B15" s="306" t="s">
        <v>829</v>
      </c>
      <c r="C15" s="307"/>
      <c r="D15" s="303" t="e">
        <f>+VLOOKUP($D$4,#REF!,10,FALSE)</f>
        <v>#REF!</v>
      </c>
      <c r="E15" s="230"/>
      <c r="F15" s="230"/>
      <c r="G15" s="230"/>
      <c r="H15" s="230"/>
      <c r="I15" s="230"/>
      <c r="J15" s="230"/>
      <c r="K15" s="230"/>
      <c r="L15" s="230"/>
      <c r="M15" s="230"/>
      <c r="N15" s="230"/>
      <c r="O15" s="230"/>
      <c r="P15" s="230"/>
      <c r="Q15" s="230"/>
      <c r="R15" s="230"/>
      <c r="S15" s="230"/>
      <c r="T15" s="230"/>
      <c r="U15" s="230"/>
      <c r="V15" s="230"/>
      <c r="W15" s="304"/>
      <c r="X15" s="84"/>
      <c r="Y15" s="84"/>
      <c r="Z15" s="84"/>
    </row>
    <row r="16" spans="1:26" ht="14.25" customHeight="1" x14ac:dyDescent="0.25">
      <c r="A16" s="84"/>
      <c r="B16" s="308"/>
      <c r="C16" s="227"/>
      <c r="D16" s="227"/>
      <c r="E16" s="227"/>
      <c r="F16" s="227"/>
      <c r="G16" s="227"/>
      <c r="H16" s="227"/>
      <c r="I16" s="227"/>
      <c r="J16" s="227"/>
      <c r="K16" s="227"/>
      <c r="L16" s="227"/>
      <c r="M16" s="227"/>
      <c r="N16" s="227"/>
      <c r="O16" s="227"/>
      <c r="P16" s="227"/>
      <c r="Q16" s="227"/>
      <c r="R16" s="227"/>
      <c r="S16" s="227"/>
      <c r="T16" s="227"/>
      <c r="U16" s="227"/>
      <c r="V16" s="227"/>
      <c r="W16" s="309"/>
      <c r="X16" s="84"/>
      <c r="Y16" s="84"/>
      <c r="Z16" s="84"/>
    </row>
    <row r="17" spans="1:26" ht="42" customHeight="1" x14ac:dyDescent="0.25">
      <c r="A17" s="84"/>
      <c r="B17" s="302" t="s">
        <v>830</v>
      </c>
      <c r="C17" s="231"/>
      <c r="D17" s="87"/>
      <c r="E17" s="310" t="e">
        <f>+VLOOKUP($D$15,'Datos Base'!E81:F117,2,FALSE)</f>
        <v>#REF!</v>
      </c>
      <c r="F17" s="230"/>
      <c r="G17" s="230"/>
      <c r="H17" s="230"/>
      <c r="I17" s="230"/>
      <c r="J17" s="230"/>
      <c r="K17" s="230"/>
      <c r="L17" s="230"/>
      <c r="M17" s="230"/>
      <c r="N17" s="230"/>
      <c r="O17" s="230"/>
      <c r="P17" s="230"/>
      <c r="Q17" s="230"/>
      <c r="R17" s="230"/>
      <c r="S17" s="230"/>
      <c r="T17" s="230"/>
      <c r="U17" s="230"/>
      <c r="V17" s="230"/>
      <c r="W17" s="304"/>
      <c r="X17" s="84"/>
      <c r="Y17" s="84"/>
      <c r="Z17" s="84"/>
    </row>
    <row r="18" spans="1:26" ht="14.25" customHeight="1" x14ac:dyDescent="0.25">
      <c r="A18" s="84"/>
      <c r="B18" s="311"/>
      <c r="C18" s="230"/>
      <c r="D18" s="230"/>
      <c r="E18" s="230"/>
      <c r="F18" s="230"/>
      <c r="G18" s="230"/>
      <c r="H18" s="230"/>
      <c r="I18" s="230"/>
      <c r="J18" s="230"/>
      <c r="K18" s="230"/>
      <c r="L18" s="230"/>
      <c r="M18" s="230"/>
      <c r="N18" s="230"/>
      <c r="O18" s="230"/>
      <c r="P18" s="230"/>
      <c r="Q18" s="230"/>
      <c r="R18" s="230"/>
      <c r="S18" s="230"/>
      <c r="T18" s="230"/>
      <c r="U18" s="230"/>
      <c r="V18" s="230"/>
      <c r="W18" s="304"/>
      <c r="X18" s="84"/>
      <c r="Y18" s="84"/>
      <c r="Z18" s="84"/>
    </row>
    <row r="19" spans="1:26" ht="14.25" customHeight="1" x14ac:dyDescent="0.25">
      <c r="A19" s="84"/>
      <c r="B19" s="88"/>
      <c r="C19" s="89"/>
      <c r="D19" s="89"/>
      <c r="E19" s="89"/>
      <c r="F19" s="89"/>
      <c r="G19" s="89"/>
      <c r="H19" s="89"/>
      <c r="I19" s="89"/>
      <c r="J19" s="89"/>
      <c r="K19" s="89"/>
      <c r="L19" s="89"/>
      <c r="M19" s="89"/>
      <c r="N19" s="89"/>
      <c r="O19" s="89"/>
      <c r="P19" s="89"/>
      <c r="Q19" s="89"/>
      <c r="R19" s="89"/>
      <c r="S19" s="89"/>
      <c r="T19" s="89"/>
      <c r="U19" s="89"/>
      <c r="V19" s="89"/>
      <c r="W19" s="90"/>
      <c r="X19" s="84"/>
      <c r="Y19" s="84"/>
      <c r="Z19" s="84"/>
    </row>
    <row r="20" spans="1:26" ht="37.5" customHeight="1" x14ac:dyDescent="0.25">
      <c r="A20" s="84"/>
      <c r="B20" s="91"/>
      <c r="C20" s="92" t="s">
        <v>831</v>
      </c>
      <c r="D20" s="254" t="e">
        <f>+VLOOKUP($D$4,#REF!,6,FALSE)</f>
        <v>#REF!</v>
      </c>
      <c r="E20" s="255"/>
      <c r="F20" s="255"/>
      <c r="G20" s="255"/>
      <c r="H20" s="255"/>
      <c r="I20" s="255"/>
      <c r="J20" s="255"/>
      <c r="K20" s="255"/>
      <c r="L20" s="255"/>
      <c r="M20" s="255"/>
      <c r="N20" s="255"/>
      <c r="O20" s="255"/>
      <c r="P20" s="255"/>
      <c r="Q20" s="255"/>
      <c r="R20" s="255"/>
      <c r="S20" s="256"/>
      <c r="T20" s="263" t="s">
        <v>413</v>
      </c>
      <c r="U20" s="256"/>
      <c r="V20" s="93" t="e">
        <f>+VLOOKUP($D$4,#REF!,30,FALSE)</f>
        <v>#REF!</v>
      </c>
      <c r="W20" s="94"/>
      <c r="X20" s="84"/>
      <c r="Y20" s="84"/>
      <c r="Z20" s="84"/>
    </row>
    <row r="21" spans="1:26" ht="28.5" customHeight="1" x14ac:dyDescent="0.25">
      <c r="A21" s="84"/>
      <c r="B21" s="91"/>
      <c r="C21" s="92" t="s">
        <v>832</v>
      </c>
      <c r="D21" s="254" t="str">
        <f>+D4</f>
        <v>Ejemplo: I3_OE4P2A5</v>
      </c>
      <c r="E21" s="255"/>
      <c r="F21" s="255"/>
      <c r="G21" s="255"/>
      <c r="H21" s="255"/>
      <c r="I21" s="255"/>
      <c r="J21" s="255"/>
      <c r="K21" s="255"/>
      <c r="L21" s="255"/>
      <c r="M21" s="255"/>
      <c r="N21" s="255"/>
      <c r="O21" s="255"/>
      <c r="P21" s="255"/>
      <c r="Q21" s="255"/>
      <c r="R21" s="255"/>
      <c r="S21" s="255"/>
      <c r="T21" s="255"/>
      <c r="U21" s="255"/>
      <c r="V21" s="256"/>
      <c r="W21" s="94"/>
      <c r="X21" s="84"/>
      <c r="Y21" s="84"/>
      <c r="Z21" s="84"/>
    </row>
    <row r="22" spans="1:26" ht="42.75" customHeight="1" x14ac:dyDescent="0.25">
      <c r="A22" s="84"/>
      <c r="B22" s="91"/>
      <c r="C22" s="95" t="s">
        <v>833</v>
      </c>
      <c r="D22" s="257" t="e">
        <f>+VLOOKUP($D$21,#REF!,20,FALSE)</f>
        <v>#REF!</v>
      </c>
      <c r="E22" s="255"/>
      <c r="F22" s="255"/>
      <c r="G22" s="255"/>
      <c r="H22" s="255"/>
      <c r="I22" s="255"/>
      <c r="J22" s="255"/>
      <c r="K22" s="255"/>
      <c r="L22" s="255"/>
      <c r="M22" s="255"/>
      <c r="N22" s="255"/>
      <c r="O22" s="255"/>
      <c r="P22" s="255"/>
      <c r="Q22" s="255"/>
      <c r="R22" s="255"/>
      <c r="S22" s="256"/>
      <c r="T22" s="258" t="s">
        <v>834</v>
      </c>
      <c r="U22" s="256"/>
      <c r="V22" s="93" t="e">
        <f>+VLOOKUP($D$4,#REF!,27,FALSE)</f>
        <v>#REF!</v>
      </c>
      <c r="W22" s="96"/>
      <c r="X22" s="84"/>
      <c r="Y22" s="84"/>
      <c r="Z22" s="84"/>
    </row>
    <row r="23" spans="1:26" ht="14.25" customHeight="1" x14ac:dyDescent="0.25">
      <c r="A23" s="84"/>
      <c r="B23" s="91"/>
      <c r="C23" s="259"/>
      <c r="D23" s="255"/>
      <c r="E23" s="255"/>
      <c r="F23" s="255"/>
      <c r="G23" s="255"/>
      <c r="H23" s="255"/>
      <c r="I23" s="255"/>
      <c r="J23" s="255"/>
      <c r="K23" s="255"/>
      <c r="L23" s="255"/>
      <c r="M23" s="255"/>
      <c r="N23" s="255"/>
      <c r="O23" s="255"/>
      <c r="P23" s="255"/>
      <c r="Q23" s="255"/>
      <c r="R23" s="255"/>
      <c r="S23" s="255"/>
      <c r="T23" s="255"/>
      <c r="U23" s="255"/>
      <c r="V23" s="255"/>
      <c r="W23" s="94"/>
      <c r="X23" s="84"/>
      <c r="Y23" s="84"/>
      <c r="Z23" s="84"/>
    </row>
    <row r="24" spans="1:26" ht="42.75" customHeight="1" x14ac:dyDescent="0.25">
      <c r="A24" s="84"/>
      <c r="B24" s="91"/>
      <c r="C24" s="97" t="s">
        <v>835</v>
      </c>
      <c r="D24" s="265" t="e">
        <f>+VLOOKUP($D$4,#REF!,21,FALSE)</f>
        <v>#REF!</v>
      </c>
      <c r="E24" s="261"/>
      <c r="F24" s="261"/>
      <c r="G24" s="261"/>
      <c r="H24" s="261"/>
      <c r="I24" s="261"/>
      <c r="J24" s="262"/>
      <c r="K24" s="260" t="s">
        <v>836</v>
      </c>
      <c r="L24" s="261"/>
      <c r="M24" s="261"/>
      <c r="N24" s="262"/>
      <c r="O24" s="98"/>
      <c r="P24" s="263" t="s">
        <v>837</v>
      </c>
      <c r="Q24" s="256"/>
      <c r="R24" s="264" t="e">
        <f>+VLOOKUP($D$4,#REF!,13,FALSE)</f>
        <v>#REF!</v>
      </c>
      <c r="S24" s="261"/>
      <c r="T24" s="261"/>
      <c r="U24" s="92" t="s">
        <v>838</v>
      </c>
      <c r="V24" s="99" t="e">
        <f>+VLOOKUP($D$4,#REF!,14,FALSE)</f>
        <v>#REF!</v>
      </c>
      <c r="W24" s="94"/>
      <c r="X24" s="84"/>
      <c r="Y24" s="84"/>
      <c r="Z24" s="84"/>
    </row>
    <row r="25" spans="1:26" ht="14.25" customHeight="1" x14ac:dyDescent="0.25">
      <c r="A25" s="84"/>
      <c r="B25" s="91"/>
      <c r="C25" s="266"/>
      <c r="D25" s="267"/>
      <c r="E25" s="267"/>
      <c r="F25" s="267"/>
      <c r="G25" s="267"/>
      <c r="H25" s="267"/>
      <c r="I25" s="267"/>
      <c r="J25" s="267"/>
      <c r="K25" s="267"/>
      <c r="L25" s="267"/>
      <c r="M25" s="267"/>
      <c r="N25" s="267"/>
      <c r="O25" s="267"/>
      <c r="P25" s="267"/>
      <c r="Q25" s="267"/>
      <c r="R25" s="267"/>
      <c r="S25" s="267"/>
      <c r="T25" s="267"/>
      <c r="U25" s="267"/>
      <c r="V25" s="267"/>
      <c r="W25" s="94"/>
      <c r="X25" s="84"/>
      <c r="Y25" s="84"/>
      <c r="Z25" s="84"/>
    </row>
    <row r="26" spans="1:26" ht="54" customHeight="1" x14ac:dyDescent="0.25">
      <c r="A26" s="84"/>
      <c r="B26" s="91"/>
      <c r="C26" s="269" t="s">
        <v>839</v>
      </c>
      <c r="D26" s="100" t="s">
        <v>840</v>
      </c>
      <c r="E26" s="265" t="e">
        <f>+VLOOKUP($D$4,#REF!,23,FALSE)</f>
        <v>#REF!</v>
      </c>
      <c r="F26" s="261"/>
      <c r="G26" s="262"/>
      <c r="H26" s="100" t="s">
        <v>708</v>
      </c>
      <c r="I26" s="265" t="e">
        <f>+VLOOKUP($D$4,#REF!,25,FALSE)</f>
        <v>#REF!</v>
      </c>
      <c r="J26" s="262"/>
      <c r="K26" s="260" t="s">
        <v>164</v>
      </c>
      <c r="L26" s="261"/>
      <c r="M26" s="261"/>
      <c r="N26" s="262"/>
      <c r="O26" s="265" t="e">
        <f>+VLOOKUP($D$4,#REF!,42,FALSE)</f>
        <v>#REF!</v>
      </c>
      <c r="P26" s="261"/>
      <c r="Q26" s="261"/>
      <c r="R26" s="262"/>
      <c r="S26" s="272" t="s">
        <v>841</v>
      </c>
      <c r="T26" s="273"/>
      <c r="U26" s="276" t="e">
        <f>+VLOOKUP($D$4,#REF!,33,FALSE)</f>
        <v>#REF!</v>
      </c>
      <c r="V26" s="273"/>
      <c r="W26" s="94"/>
      <c r="X26" s="84"/>
      <c r="Y26" s="84"/>
      <c r="Z26" s="84"/>
    </row>
    <row r="27" spans="1:26" ht="54" customHeight="1" x14ac:dyDescent="0.25">
      <c r="A27" s="84"/>
      <c r="B27" s="91"/>
      <c r="C27" s="270"/>
      <c r="D27" s="100" t="s">
        <v>842</v>
      </c>
      <c r="E27" s="265" t="e">
        <f>+VLOOKUP($D$4,#REF!,24,FALSE)</f>
        <v>#REF!</v>
      </c>
      <c r="F27" s="261"/>
      <c r="G27" s="262"/>
      <c r="H27" s="100" t="s">
        <v>711</v>
      </c>
      <c r="I27" s="265" t="e">
        <f>+VLOOKUP($D$4,#REF!,26,FALSE)</f>
        <v>#REF!</v>
      </c>
      <c r="J27" s="262"/>
      <c r="K27" s="260" t="s">
        <v>843</v>
      </c>
      <c r="L27" s="261"/>
      <c r="M27" s="261"/>
      <c r="N27" s="262"/>
      <c r="O27" s="265" t="s">
        <v>844</v>
      </c>
      <c r="P27" s="261"/>
      <c r="Q27" s="261"/>
      <c r="R27" s="262"/>
      <c r="S27" s="274"/>
      <c r="T27" s="275"/>
      <c r="U27" s="274"/>
      <c r="V27" s="275"/>
      <c r="W27" s="94"/>
      <c r="X27" s="84"/>
      <c r="Y27" s="84"/>
      <c r="Z27" s="84"/>
    </row>
    <row r="28" spans="1:26" ht="23.25" customHeight="1" x14ac:dyDescent="0.25">
      <c r="A28" s="84"/>
      <c r="B28" s="91"/>
      <c r="C28" s="268"/>
      <c r="D28" s="215"/>
      <c r="E28" s="215"/>
      <c r="F28" s="215"/>
      <c r="G28" s="215"/>
      <c r="H28" s="215"/>
      <c r="I28" s="215"/>
      <c r="J28" s="215"/>
      <c r="K28" s="215"/>
      <c r="L28" s="215"/>
      <c r="M28" s="215"/>
      <c r="N28" s="215"/>
      <c r="O28" s="215"/>
      <c r="P28" s="215"/>
      <c r="Q28" s="215"/>
      <c r="R28" s="215"/>
      <c r="S28" s="215"/>
      <c r="T28" s="215"/>
      <c r="U28" s="215"/>
      <c r="V28" s="215"/>
      <c r="W28" s="94"/>
      <c r="X28" s="84"/>
      <c r="Y28" s="84"/>
      <c r="Z28" s="84"/>
    </row>
    <row r="29" spans="1:26" ht="57" customHeight="1" x14ac:dyDescent="0.25">
      <c r="A29" s="84"/>
      <c r="B29" s="91"/>
      <c r="C29" s="271" t="s">
        <v>845</v>
      </c>
      <c r="D29" s="256"/>
      <c r="E29" s="257" t="e">
        <f>+VLOOKUP($D$4,#REF!,38,FALSE)</f>
        <v>#REF!</v>
      </c>
      <c r="F29" s="255"/>
      <c r="G29" s="256"/>
      <c r="H29" s="260" t="s">
        <v>409</v>
      </c>
      <c r="I29" s="262"/>
      <c r="J29" s="254" t="e">
        <f>+VLOOKUP($D$4,#REF!,32,FALSE)</f>
        <v>#REF!</v>
      </c>
      <c r="K29" s="255"/>
      <c r="L29" s="255"/>
      <c r="M29" s="255"/>
      <c r="N29" s="260" t="s">
        <v>846</v>
      </c>
      <c r="O29" s="261"/>
      <c r="P29" s="261"/>
      <c r="Q29" s="262"/>
      <c r="R29" s="265" t="e">
        <f>+VLOOKUP($D$4,#REF!,15,FALSE)</f>
        <v>#REF!</v>
      </c>
      <c r="S29" s="261"/>
      <c r="T29" s="261"/>
      <c r="U29" s="261"/>
      <c r="V29" s="102" t="e">
        <f>+VLOOKUP($D$4,#REF!,16,FALSE)</f>
        <v>#REF!</v>
      </c>
      <c r="W29" s="94"/>
      <c r="X29" s="84"/>
      <c r="Y29" s="84"/>
      <c r="Z29" s="84"/>
    </row>
    <row r="30" spans="1:26" ht="14.25" customHeight="1" x14ac:dyDescent="0.25">
      <c r="A30" s="84"/>
      <c r="B30" s="91"/>
      <c r="C30" s="266"/>
      <c r="D30" s="267"/>
      <c r="E30" s="267"/>
      <c r="F30" s="267"/>
      <c r="G30" s="267"/>
      <c r="H30" s="267"/>
      <c r="I30" s="267"/>
      <c r="J30" s="267"/>
      <c r="K30" s="267"/>
      <c r="L30" s="267"/>
      <c r="M30" s="267"/>
      <c r="N30" s="267"/>
      <c r="O30" s="267"/>
      <c r="P30" s="267"/>
      <c r="Q30" s="267"/>
      <c r="R30" s="267"/>
      <c r="S30" s="267"/>
      <c r="T30" s="267"/>
      <c r="U30" s="267"/>
      <c r="V30" s="267"/>
      <c r="W30" s="94"/>
      <c r="X30" s="84"/>
      <c r="Y30" s="84"/>
      <c r="Z30" s="84"/>
    </row>
    <row r="31" spans="1:26" ht="32.25" customHeight="1" x14ac:dyDescent="0.25">
      <c r="A31" s="84"/>
      <c r="B31" s="91"/>
      <c r="C31" s="287" t="s">
        <v>766</v>
      </c>
      <c r="D31" s="277" t="s">
        <v>847</v>
      </c>
      <c r="E31" s="279" t="s">
        <v>848</v>
      </c>
      <c r="F31" s="267"/>
      <c r="G31" s="267"/>
      <c r="H31" s="280"/>
      <c r="I31" s="284" t="s">
        <v>816</v>
      </c>
      <c r="J31" s="255"/>
      <c r="K31" s="256"/>
      <c r="L31" s="279" t="s">
        <v>849</v>
      </c>
      <c r="M31" s="267"/>
      <c r="N31" s="267"/>
      <c r="O31" s="280"/>
      <c r="P31" s="285" t="s">
        <v>850</v>
      </c>
      <c r="Q31" s="255"/>
      <c r="R31" s="255"/>
      <c r="S31" s="256"/>
      <c r="T31" s="279" t="s">
        <v>851</v>
      </c>
      <c r="U31" s="267"/>
      <c r="V31" s="103" t="s">
        <v>852</v>
      </c>
      <c r="W31" s="94"/>
      <c r="X31" s="84"/>
      <c r="Y31" s="84"/>
      <c r="Z31" s="84"/>
    </row>
    <row r="32" spans="1:26" ht="32.25" customHeight="1" x14ac:dyDescent="0.25">
      <c r="A32" s="84"/>
      <c r="B32" s="91"/>
      <c r="C32" s="278"/>
      <c r="D32" s="278"/>
      <c r="E32" s="281"/>
      <c r="F32" s="282"/>
      <c r="G32" s="282"/>
      <c r="H32" s="283"/>
      <c r="I32" s="286">
        <v>0.7</v>
      </c>
      <c r="J32" s="255"/>
      <c r="K32" s="256"/>
      <c r="L32" s="281"/>
      <c r="M32" s="282"/>
      <c r="N32" s="282"/>
      <c r="O32" s="283"/>
      <c r="P32" s="104">
        <v>0.7</v>
      </c>
      <c r="Q32" s="105"/>
      <c r="R32" s="106">
        <v>0.999</v>
      </c>
      <c r="S32" s="107"/>
      <c r="T32" s="281"/>
      <c r="U32" s="282"/>
      <c r="V32" s="108">
        <v>1</v>
      </c>
      <c r="W32" s="94"/>
      <c r="X32" s="84"/>
      <c r="Y32" s="84"/>
      <c r="Z32" s="84"/>
    </row>
    <row r="33" spans="1:26" ht="32.25" customHeight="1" x14ac:dyDescent="0.25">
      <c r="A33" s="84"/>
      <c r="B33" s="91"/>
      <c r="C33" s="109"/>
      <c r="D33" s="110"/>
      <c r="E33" s="110"/>
      <c r="F33" s="110"/>
      <c r="G33" s="110"/>
      <c r="H33" s="110"/>
      <c r="I33" s="110"/>
      <c r="J33" s="110"/>
      <c r="K33" s="110"/>
      <c r="L33" s="110"/>
      <c r="M33" s="110"/>
      <c r="N33" s="110"/>
      <c r="O33" s="110"/>
      <c r="P33" s="110"/>
      <c r="Q33" s="110"/>
      <c r="R33" s="110"/>
      <c r="S33" s="110"/>
      <c r="T33" s="110"/>
      <c r="U33" s="110"/>
      <c r="V33" s="110"/>
      <c r="W33" s="94"/>
      <c r="X33" s="84"/>
      <c r="Y33" s="84"/>
      <c r="Z33" s="84"/>
    </row>
    <row r="34" spans="1:26" ht="61.5" customHeight="1" x14ac:dyDescent="0.25">
      <c r="A34" s="84"/>
      <c r="B34" s="91"/>
      <c r="C34" s="314" t="s">
        <v>853</v>
      </c>
      <c r="D34" s="287" t="s">
        <v>854</v>
      </c>
      <c r="E34" s="111" t="s">
        <v>176</v>
      </c>
      <c r="F34" s="111" t="s">
        <v>190</v>
      </c>
      <c r="G34" s="111" t="s">
        <v>205</v>
      </c>
      <c r="H34" s="111" t="s">
        <v>799</v>
      </c>
      <c r="I34" s="111" t="s">
        <v>220</v>
      </c>
      <c r="J34" s="111" t="s">
        <v>233</v>
      </c>
      <c r="K34" s="111" t="s">
        <v>243</v>
      </c>
      <c r="L34" s="111" t="s">
        <v>803</v>
      </c>
      <c r="M34" s="111" t="s">
        <v>254</v>
      </c>
      <c r="N34" s="111" t="s">
        <v>855</v>
      </c>
      <c r="O34" s="111" t="s">
        <v>856</v>
      </c>
      <c r="P34" s="111" t="s">
        <v>807</v>
      </c>
      <c r="Q34" s="111" t="s">
        <v>278</v>
      </c>
      <c r="R34" s="111" t="s">
        <v>286</v>
      </c>
      <c r="S34" s="111" t="s">
        <v>294</v>
      </c>
      <c r="T34" s="111" t="s">
        <v>811</v>
      </c>
      <c r="U34" s="112" t="s">
        <v>857</v>
      </c>
      <c r="V34" s="113" t="s">
        <v>858</v>
      </c>
      <c r="W34" s="94"/>
      <c r="X34" s="84"/>
      <c r="Y34" s="84"/>
      <c r="Z34" s="84"/>
    </row>
    <row r="35" spans="1:26" ht="32.25" customHeight="1" x14ac:dyDescent="0.25">
      <c r="A35" s="84"/>
      <c r="B35" s="91"/>
      <c r="C35" s="315"/>
      <c r="D35" s="278"/>
      <c r="E35" s="114" t="e">
        <f>+VLOOKUP($D$4,#REF!,44,FALSE)</f>
        <v>#REF!</v>
      </c>
      <c r="F35" s="114" t="e">
        <f>+VLOOKUP($D$4,#REF!,45,FALSE)</f>
        <v>#REF!</v>
      </c>
      <c r="G35" s="114" t="e">
        <f>+VLOOKUP($D$4,#REF!,46,FALSE)</f>
        <v>#REF!</v>
      </c>
      <c r="H35" s="115" t="e">
        <f>+VLOOKUP($D$4,#REF!,47,FALSE)</f>
        <v>#REF!</v>
      </c>
      <c r="I35" s="114" t="e">
        <f>+VLOOKUP($D$4,#REF!,48,FALSE)</f>
        <v>#REF!</v>
      </c>
      <c r="J35" s="114" t="e">
        <f>+VLOOKUP($D$4,#REF!,49,FALSE)</f>
        <v>#REF!</v>
      </c>
      <c r="K35" s="114" t="e">
        <f>+VLOOKUP($D$4,#REF!,50,FALSE)</f>
        <v>#REF!</v>
      </c>
      <c r="L35" s="115" t="e">
        <f>+VLOOKUP($D$4,#REF!,51,FALSE)</f>
        <v>#REF!</v>
      </c>
      <c r="M35" s="114" t="e">
        <f>+VLOOKUP($D$4,#REF!,52,FALSE)</f>
        <v>#REF!</v>
      </c>
      <c r="N35" s="114" t="e">
        <f>+VLOOKUP($D$4,#REF!,53,FALSE)</f>
        <v>#REF!</v>
      </c>
      <c r="O35" s="114" t="e">
        <f>+VLOOKUP($D$4,#REF!,54,FALSE)</f>
        <v>#REF!</v>
      </c>
      <c r="P35" s="115" t="e">
        <f>+VLOOKUP($D$4,#REF!,55,FALSE)</f>
        <v>#REF!</v>
      </c>
      <c r="Q35" s="114" t="e">
        <f>+VLOOKUP($D$4,#REF!,56,FALSE)</f>
        <v>#REF!</v>
      </c>
      <c r="R35" s="114" t="e">
        <f>+VLOOKUP($D$4,#REF!,57,FALSE)</f>
        <v>#REF!</v>
      </c>
      <c r="S35" s="116" t="e">
        <f>+VLOOKUP($D$4,#REF!,58,FALSE)</f>
        <v>#REF!</v>
      </c>
      <c r="T35" s="117" t="e">
        <f>+VLOOKUP($D$4,#REF!,59,FALSE)</f>
        <v>#REF!</v>
      </c>
      <c r="U35" s="118" t="e">
        <f>+U26-H35-L35-P35-T35</f>
        <v>#REF!</v>
      </c>
      <c r="V35" s="119">
        <v>45292</v>
      </c>
      <c r="W35" s="94"/>
      <c r="X35" s="84"/>
      <c r="Y35" s="84"/>
      <c r="Z35" s="84"/>
    </row>
    <row r="36" spans="1:26" ht="32.25" customHeight="1" x14ac:dyDescent="0.25">
      <c r="A36" s="84"/>
      <c r="B36" s="91"/>
      <c r="C36" s="109"/>
      <c r="D36" s="110"/>
      <c r="E36" s="110"/>
      <c r="F36" s="110"/>
      <c r="G36" s="110"/>
      <c r="H36" s="110"/>
      <c r="I36" s="110"/>
      <c r="J36" s="110"/>
      <c r="K36" s="110"/>
      <c r="L36" s="110"/>
      <c r="M36" s="110"/>
      <c r="N36" s="110"/>
      <c r="O36" s="110"/>
      <c r="P36" s="110"/>
      <c r="Q36" s="110"/>
      <c r="R36" s="110"/>
      <c r="S36" s="110"/>
      <c r="T36" s="110"/>
      <c r="U36" s="110"/>
      <c r="V36" s="110"/>
      <c r="W36" s="94"/>
      <c r="X36" s="84"/>
      <c r="Y36" s="84"/>
      <c r="Z36" s="84"/>
    </row>
    <row r="37" spans="1:26" ht="195.75" customHeight="1" x14ac:dyDescent="0.25">
      <c r="A37" s="84"/>
      <c r="B37" s="91"/>
      <c r="C37" s="97" t="s">
        <v>859</v>
      </c>
      <c r="D37" s="98"/>
      <c r="E37" s="316" t="e">
        <f>+VLOOKUP($D$4,#REF!,19,FALSE)</f>
        <v>#REF!</v>
      </c>
      <c r="F37" s="261"/>
      <c r="G37" s="261"/>
      <c r="H37" s="261"/>
      <c r="I37" s="261"/>
      <c r="J37" s="261"/>
      <c r="K37" s="261"/>
      <c r="L37" s="261"/>
      <c r="M37" s="261"/>
      <c r="N37" s="261"/>
      <c r="O37" s="261"/>
      <c r="P37" s="261"/>
      <c r="Q37" s="261"/>
      <c r="R37" s="261"/>
      <c r="S37" s="261"/>
      <c r="T37" s="261"/>
      <c r="U37" s="261"/>
      <c r="V37" s="262"/>
      <c r="W37" s="94"/>
      <c r="X37" s="84"/>
      <c r="Y37" s="84"/>
      <c r="Z37" s="84"/>
    </row>
    <row r="38" spans="1:26" ht="14.25" customHeight="1" x14ac:dyDescent="0.25">
      <c r="A38" s="84"/>
      <c r="B38" s="120"/>
      <c r="C38" s="121"/>
      <c r="D38" s="121"/>
      <c r="E38" s="121"/>
      <c r="F38" s="121"/>
      <c r="G38" s="121"/>
      <c r="H38" s="121"/>
      <c r="I38" s="121"/>
      <c r="J38" s="121"/>
      <c r="K38" s="121"/>
      <c r="L38" s="121"/>
      <c r="M38" s="121"/>
      <c r="N38" s="121"/>
      <c r="O38" s="121"/>
      <c r="P38" s="121"/>
      <c r="Q38" s="121"/>
      <c r="R38" s="121"/>
      <c r="S38" s="121"/>
      <c r="T38" s="121"/>
      <c r="U38" s="121"/>
      <c r="V38" s="121"/>
      <c r="W38" s="122"/>
      <c r="X38" s="84"/>
      <c r="Y38" s="84"/>
      <c r="Z38" s="84"/>
    </row>
    <row r="39" spans="1:26" ht="14.25" customHeight="1" x14ac:dyDescent="0.25">
      <c r="A39" s="84"/>
      <c r="B39" s="91"/>
      <c r="C39" s="89"/>
      <c r="D39" s="89"/>
      <c r="E39" s="89"/>
      <c r="F39" s="89"/>
      <c r="G39" s="89"/>
      <c r="H39" s="89"/>
      <c r="I39" s="89"/>
      <c r="J39" s="89"/>
      <c r="K39" s="89"/>
      <c r="L39" s="89"/>
      <c r="M39" s="89"/>
      <c r="N39" s="89"/>
      <c r="O39" s="89"/>
      <c r="P39" s="89"/>
      <c r="Q39" s="89"/>
      <c r="R39" s="89"/>
      <c r="S39" s="89"/>
      <c r="T39" s="89"/>
      <c r="U39" s="89"/>
      <c r="V39" s="89"/>
      <c r="W39" s="94"/>
      <c r="X39" s="84"/>
      <c r="Y39" s="84"/>
      <c r="Z39" s="84"/>
    </row>
    <row r="40" spans="1:26" ht="33" customHeight="1" x14ac:dyDescent="0.25">
      <c r="A40" s="84"/>
      <c r="B40" s="91"/>
      <c r="C40" s="84"/>
      <c r="D40" s="123" t="s">
        <v>860</v>
      </c>
      <c r="E40" s="84"/>
      <c r="F40" s="84"/>
      <c r="G40" s="84"/>
      <c r="H40" s="84"/>
      <c r="I40" s="84"/>
      <c r="J40" s="84"/>
      <c r="K40" s="84"/>
      <c r="L40" s="84"/>
      <c r="M40" s="84"/>
      <c r="N40" s="84"/>
      <c r="O40" s="84"/>
      <c r="P40" s="84"/>
      <c r="Q40" s="84"/>
      <c r="R40" s="84"/>
      <c r="S40" s="84"/>
      <c r="T40" s="84"/>
      <c r="U40" s="84"/>
      <c r="V40" s="84"/>
      <c r="W40" s="94"/>
      <c r="X40" s="84"/>
      <c r="Y40" s="84"/>
      <c r="Z40" s="84"/>
    </row>
    <row r="41" spans="1:26" ht="46.5" customHeight="1" x14ac:dyDescent="0.25">
      <c r="A41" s="84"/>
      <c r="B41" s="91"/>
      <c r="C41" s="97" t="s">
        <v>165</v>
      </c>
      <c r="D41" s="98"/>
      <c r="E41" s="316" t="e">
        <f>+VLOOKUP($D$4,#REF!,41,FALSE)</f>
        <v>#REF!</v>
      </c>
      <c r="F41" s="261"/>
      <c r="G41" s="261"/>
      <c r="H41" s="261"/>
      <c r="I41" s="261"/>
      <c r="J41" s="261"/>
      <c r="K41" s="261"/>
      <c r="L41" s="261"/>
      <c r="M41" s="261"/>
      <c r="N41" s="261"/>
      <c r="O41" s="261"/>
      <c r="P41" s="261"/>
      <c r="Q41" s="261"/>
      <c r="R41" s="261"/>
      <c r="S41" s="261"/>
      <c r="T41" s="261"/>
      <c r="U41" s="261"/>
      <c r="V41" s="262"/>
      <c r="W41" s="94"/>
      <c r="X41" s="84"/>
      <c r="Y41" s="84"/>
      <c r="Z41" s="84"/>
    </row>
    <row r="42" spans="1:26" ht="14.25" customHeight="1" x14ac:dyDescent="0.25">
      <c r="A42" s="84"/>
      <c r="B42" s="91"/>
      <c r="C42" s="121"/>
      <c r="D42" s="121"/>
      <c r="E42" s="121"/>
      <c r="F42" s="121"/>
      <c r="G42" s="121"/>
      <c r="H42" s="121"/>
      <c r="I42" s="121"/>
      <c r="J42" s="121"/>
      <c r="K42" s="121"/>
      <c r="L42" s="121"/>
      <c r="M42" s="121"/>
      <c r="N42" s="121"/>
      <c r="O42" s="121"/>
      <c r="P42" s="121"/>
      <c r="Q42" s="121"/>
      <c r="R42" s="121"/>
      <c r="S42" s="121"/>
      <c r="T42" s="121"/>
      <c r="U42" s="121"/>
      <c r="V42" s="121"/>
      <c r="W42" s="94"/>
      <c r="X42" s="84"/>
      <c r="Y42" s="84"/>
      <c r="Z42" s="84"/>
    </row>
    <row r="43" spans="1:26" ht="14.25" customHeight="1" x14ac:dyDescent="0.25">
      <c r="A43" s="84"/>
      <c r="B43" s="91"/>
      <c r="C43" s="101"/>
      <c r="D43" s="101"/>
      <c r="E43" s="101"/>
      <c r="F43" s="101"/>
      <c r="G43" s="101"/>
      <c r="H43" s="101"/>
      <c r="I43" s="101"/>
      <c r="J43" s="101"/>
      <c r="K43" s="101"/>
      <c r="L43" s="101"/>
      <c r="M43" s="101"/>
      <c r="N43" s="101"/>
      <c r="O43" s="101"/>
      <c r="P43" s="101"/>
      <c r="Q43" s="101"/>
      <c r="R43" s="101"/>
      <c r="S43" s="101"/>
      <c r="T43" s="101"/>
      <c r="U43" s="101"/>
      <c r="V43" s="101"/>
      <c r="W43" s="124"/>
      <c r="X43" s="84"/>
      <c r="Y43" s="84"/>
      <c r="Z43" s="84"/>
    </row>
    <row r="44" spans="1:26" ht="14.25" customHeight="1" x14ac:dyDescent="0.25">
      <c r="A44" s="84"/>
      <c r="B44" s="91"/>
      <c r="C44" s="317" t="s">
        <v>861</v>
      </c>
      <c r="D44" s="291"/>
      <c r="E44" s="291"/>
      <c r="F44" s="291"/>
      <c r="G44" s="291"/>
      <c r="H44" s="291"/>
      <c r="I44" s="291"/>
      <c r="J44" s="291"/>
      <c r="K44" s="291"/>
      <c r="L44" s="291"/>
      <c r="M44" s="291"/>
      <c r="N44" s="291"/>
      <c r="O44" s="291"/>
      <c r="P44" s="291"/>
      <c r="Q44" s="291"/>
      <c r="R44" s="291"/>
      <c r="S44" s="291"/>
      <c r="T44" s="291"/>
      <c r="U44" s="291"/>
      <c r="V44" s="293"/>
      <c r="W44" s="125"/>
      <c r="X44" s="84"/>
      <c r="Y44" s="84"/>
      <c r="Z44" s="84"/>
    </row>
    <row r="45" spans="1:26" ht="14.25" customHeight="1" x14ac:dyDescent="0.25">
      <c r="A45" s="84"/>
      <c r="B45" s="91"/>
      <c r="C45" s="126"/>
      <c r="D45" s="127"/>
      <c r="E45" s="127"/>
      <c r="F45" s="127"/>
      <c r="G45" s="127"/>
      <c r="H45" s="127"/>
      <c r="I45" s="127"/>
      <c r="J45" s="127"/>
      <c r="K45" s="127"/>
      <c r="L45" s="127"/>
      <c r="M45" s="127"/>
      <c r="N45" s="127"/>
      <c r="O45" s="127"/>
      <c r="P45" s="127"/>
      <c r="Q45" s="127"/>
      <c r="R45" s="127"/>
      <c r="S45" s="127"/>
      <c r="T45" s="127"/>
      <c r="U45" s="127"/>
      <c r="V45" s="128"/>
      <c r="W45" s="129"/>
      <c r="X45" s="84"/>
      <c r="Y45" s="84"/>
      <c r="Z45" s="84"/>
    </row>
    <row r="46" spans="1:26" ht="14.25" customHeight="1" x14ac:dyDescent="0.25">
      <c r="A46" s="84"/>
      <c r="B46" s="91"/>
      <c r="C46" s="130"/>
      <c r="D46" s="131"/>
      <c r="E46" s="131"/>
      <c r="F46" s="131"/>
      <c r="G46" s="131"/>
      <c r="H46" s="131"/>
      <c r="I46" s="131"/>
      <c r="J46" s="131"/>
      <c r="K46" s="131"/>
      <c r="L46" s="131"/>
      <c r="M46" s="131" t="s">
        <v>862</v>
      </c>
      <c r="N46" s="131"/>
      <c r="O46" s="131"/>
      <c r="P46" s="131"/>
      <c r="Q46" s="131"/>
      <c r="R46" s="131"/>
      <c r="S46" s="131"/>
      <c r="T46" s="131"/>
      <c r="U46" s="131"/>
      <c r="V46" s="129"/>
      <c r="W46" s="129"/>
      <c r="X46" s="84"/>
      <c r="Y46" s="84"/>
      <c r="Z46" s="84"/>
    </row>
    <row r="47" spans="1:26" ht="14.25" customHeight="1" x14ac:dyDescent="0.25">
      <c r="A47" s="84"/>
      <c r="B47" s="91"/>
      <c r="C47" s="130"/>
      <c r="D47" s="131"/>
      <c r="E47" s="131"/>
      <c r="F47" s="131"/>
      <c r="G47" s="131"/>
      <c r="H47" s="131"/>
      <c r="I47" s="131"/>
      <c r="J47" s="131"/>
      <c r="K47" s="131"/>
      <c r="L47" s="131"/>
      <c r="M47" s="131"/>
      <c r="N47" s="131"/>
      <c r="O47" s="131"/>
      <c r="P47" s="131"/>
      <c r="Q47" s="131"/>
      <c r="R47" s="131"/>
      <c r="S47" s="131"/>
      <c r="T47" s="131"/>
      <c r="U47" s="131"/>
      <c r="V47" s="129"/>
      <c r="W47" s="129"/>
      <c r="X47" s="84"/>
      <c r="Y47" s="84"/>
      <c r="Z47" s="84"/>
    </row>
    <row r="48" spans="1:26" ht="14.25" customHeight="1" x14ac:dyDescent="0.25">
      <c r="A48" s="84"/>
      <c r="B48" s="91"/>
      <c r="C48" s="130"/>
      <c r="D48" s="131"/>
      <c r="E48" s="131"/>
      <c r="F48" s="131"/>
      <c r="G48" s="131"/>
      <c r="H48" s="131"/>
      <c r="I48" s="312" t="s">
        <v>863</v>
      </c>
      <c r="J48" s="313"/>
      <c r="K48" s="313"/>
      <c r="L48" s="313"/>
      <c r="M48" s="313"/>
      <c r="N48" s="313"/>
      <c r="O48" s="313"/>
      <c r="P48" s="313"/>
      <c r="Q48" s="313"/>
      <c r="R48" s="313"/>
      <c r="S48" s="313"/>
      <c r="T48" s="131"/>
      <c r="U48" s="131"/>
      <c r="V48" s="129"/>
      <c r="W48" s="129"/>
      <c r="X48" s="84"/>
      <c r="Y48" s="84"/>
      <c r="Z48" s="84"/>
    </row>
    <row r="49" spans="1:26" ht="14.25" customHeight="1" x14ac:dyDescent="0.25">
      <c r="A49" s="84"/>
      <c r="B49" s="91"/>
      <c r="C49" s="130"/>
      <c r="D49" s="131"/>
      <c r="E49" s="131"/>
      <c r="F49" s="131"/>
      <c r="G49" s="131"/>
      <c r="H49" s="131"/>
      <c r="I49" s="268" t="e">
        <f>+E29</f>
        <v>#REF!</v>
      </c>
      <c r="J49" s="215"/>
      <c r="K49" s="215"/>
      <c r="L49" s="215"/>
      <c r="M49" s="215"/>
      <c r="N49" s="215"/>
      <c r="O49" s="215"/>
      <c r="P49" s="215"/>
      <c r="Q49" s="215"/>
      <c r="R49" s="215"/>
      <c r="S49" s="215"/>
      <c r="T49" s="131"/>
      <c r="U49" s="131"/>
      <c r="V49" s="129"/>
      <c r="W49" s="129"/>
      <c r="X49" s="84"/>
      <c r="Y49" s="84"/>
      <c r="Z49" s="84"/>
    </row>
    <row r="50" spans="1:26" ht="14.25" customHeight="1" x14ac:dyDescent="0.25">
      <c r="A50" s="84"/>
      <c r="B50" s="91"/>
      <c r="C50" s="132"/>
      <c r="D50" s="133"/>
      <c r="E50" s="133"/>
      <c r="F50" s="133"/>
      <c r="G50" s="133"/>
      <c r="H50" s="133"/>
      <c r="I50" s="133"/>
      <c r="J50" s="133"/>
      <c r="K50" s="133"/>
      <c r="L50" s="133"/>
      <c r="M50" s="133"/>
      <c r="N50" s="133"/>
      <c r="O50" s="133"/>
      <c r="P50" s="133"/>
      <c r="Q50" s="133"/>
      <c r="R50" s="133"/>
      <c r="S50" s="133"/>
      <c r="T50" s="133"/>
      <c r="U50" s="133"/>
      <c r="V50" s="134"/>
      <c r="W50" s="129"/>
      <c r="X50" s="84"/>
      <c r="Y50" s="84"/>
      <c r="Z50" s="84"/>
    </row>
    <row r="51" spans="1:26" ht="14.25" customHeight="1" x14ac:dyDescent="0.25">
      <c r="A51" s="84"/>
      <c r="B51" s="120"/>
      <c r="C51" s="135">
        <f ca="1">+TODAY()</f>
        <v>46031</v>
      </c>
      <c r="D51" s="121"/>
      <c r="E51" s="121"/>
      <c r="F51" s="121"/>
      <c r="G51" s="121"/>
      <c r="H51" s="121"/>
      <c r="I51" s="121"/>
      <c r="J51" s="121"/>
      <c r="K51" s="121"/>
      <c r="L51" s="121"/>
      <c r="M51" s="121"/>
      <c r="N51" s="121"/>
      <c r="O51" s="121"/>
      <c r="P51" s="121"/>
      <c r="Q51" s="121"/>
      <c r="R51" s="121"/>
      <c r="S51" s="121"/>
      <c r="T51" s="121"/>
      <c r="U51" s="121"/>
      <c r="V51" s="121"/>
      <c r="W51" s="122"/>
      <c r="X51" s="84"/>
      <c r="Y51" s="84"/>
      <c r="Z51" s="84"/>
    </row>
    <row r="52" spans="1:26" ht="14.25" customHeight="1" x14ac:dyDescent="0.25">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row>
    <row r="53" spans="1:26" ht="14.25" customHeight="1" x14ac:dyDescent="0.25">
      <c r="A53" s="84"/>
      <c r="B53" s="84"/>
      <c r="C53" s="84"/>
      <c r="D53" s="84"/>
      <c r="E53" s="84"/>
      <c r="F53" s="84"/>
      <c r="G53" s="84"/>
      <c r="H53" s="84"/>
      <c r="I53" s="84"/>
      <c r="J53" s="84"/>
      <c r="K53" s="84"/>
      <c r="L53" s="84"/>
      <c r="M53" s="84"/>
      <c r="N53" s="84"/>
      <c r="O53" s="84"/>
      <c r="P53" s="84"/>
      <c r="Q53" s="84"/>
      <c r="R53" s="84"/>
      <c r="S53" s="84"/>
      <c r="T53" s="84"/>
      <c r="U53" s="84"/>
      <c r="V53" s="84"/>
      <c r="W53" s="84"/>
      <c r="X53" s="84"/>
      <c r="Y53" s="84"/>
      <c r="Z53" s="84"/>
    </row>
    <row r="54" spans="1:26" ht="14.25" customHeight="1" x14ac:dyDescent="0.25">
      <c r="A54" s="84"/>
      <c r="B54" s="84"/>
      <c r="C54" s="84"/>
      <c r="D54" s="84"/>
      <c r="E54" s="84"/>
      <c r="F54" s="84"/>
      <c r="G54" s="84"/>
      <c r="H54" s="84"/>
      <c r="I54" s="84"/>
      <c r="J54" s="84"/>
      <c r="K54" s="84"/>
      <c r="L54" s="84"/>
      <c r="M54" s="84"/>
      <c r="N54" s="84"/>
      <c r="O54" s="84"/>
      <c r="P54" s="84"/>
      <c r="Q54" s="84"/>
      <c r="R54" s="84"/>
      <c r="S54" s="84"/>
      <c r="T54" s="84"/>
      <c r="U54" s="84"/>
      <c r="V54" s="84"/>
      <c r="W54" s="84"/>
      <c r="X54" s="84"/>
      <c r="Y54" s="84"/>
      <c r="Z54" s="84"/>
    </row>
    <row r="55" spans="1:26" ht="14.25" customHeight="1" x14ac:dyDescent="0.25">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row>
    <row r="56" spans="1:26" ht="14.25" customHeight="1" x14ac:dyDescent="0.25">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row>
    <row r="57" spans="1:26" ht="14.25" customHeight="1" x14ac:dyDescent="0.25">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row>
    <row r="58" spans="1:26" ht="14.25" customHeight="1" x14ac:dyDescent="0.25">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row>
    <row r="59" spans="1:26" ht="14.25" customHeight="1" x14ac:dyDescent="0.25">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row>
    <row r="60" spans="1:26" ht="14.25" customHeight="1" x14ac:dyDescent="0.25">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row>
    <row r="61" spans="1:26" ht="14.25" customHeight="1" x14ac:dyDescent="0.25">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row>
    <row r="62" spans="1:26" ht="14.25" customHeight="1" x14ac:dyDescent="0.25">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row>
    <row r="63" spans="1:26" ht="14.25" customHeight="1"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row>
    <row r="64" spans="1:26" ht="14.25" customHeight="1" x14ac:dyDescent="0.25">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row>
    <row r="65" spans="1:26" ht="14.25" customHeight="1" x14ac:dyDescent="0.25">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row>
    <row r="66" spans="1:26" ht="14.25" customHeight="1" x14ac:dyDescent="0.25">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row>
    <row r="67" spans="1:26" ht="14.25" customHeight="1" x14ac:dyDescent="0.25">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row>
    <row r="68" spans="1:26" ht="14.25" customHeight="1" x14ac:dyDescent="0.25">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row>
    <row r="69" spans="1:26" ht="14.25" customHeight="1" x14ac:dyDescent="0.25">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row>
    <row r="70" spans="1:26" ht="14.25" customHeight="1" x14ac:dyDescent="0.25">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row>
    <row r="71" spans="1:26" ht="14.25" customHeight="1" x14ac:dyDescent="0.25">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row>
    <row r="72" spans="1:26" ht="14.25" customHeight="1" x14ac:dyDescent="0.25">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row>
    <row r="73" spans="1:26" ht="14.25" customHeight="1" x14ac:dyDescent="0.25">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row>
    <row r="74" spans="1:26" ht="14.25" customHeight="1" x14ac:dyDescent="0.25">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row>
    <row r="75" spans="1:26" ht="14.25" customHeight="1" x14ac:dyDescent="0.25">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row>
    <row r="76" spans="1:26" ht="14.25" customHeight="1" x14ac:dyDescent="0.25">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row>
    <row r="77" spans="1:26" ht="14.25" customHeight="1" x14ac:dyDescent="0.25">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row>
    <row r="78" spans="1:26" ht="14.25" customHeight="1" x14ac:dyDescent="0.25">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row>
    <row r="79" spans="1:26" ht="14.25" customHeight="1" x14ac:dyDescent="0.25">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row>
    <row r="80" spans="1:26" ht="14.25" customHeight="1"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row>
    <row r="81" spans="1:26" ht="14.25" customHeight="1" x14ac:dyDescent="0.25">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row>
    <row r="82" spans="1:26" ht="14.25" customHeight="1" x14ac:dyDescent="0.25">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row>
    <row r="83" spans="1:26" ht="14.25" customHeight="1" x14ac:dyDescent="0.25">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row>
    <row r="84" spans="1:26" ht="14.25" customHeight="1" x14ac:dyDescent="0.25">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row>
    <row r="85" spans="1:26" ht="14.25" customHeight="1" x14ac:dyDescent="0.25">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row>
    <row r="86" spans="1:26" ht="14.25" customHeight="1" x14ac:dyDescent="0.25">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row>
    <row r="87" spans="1:26" ht="14.25" customHeight="1" x14ac:dyDescent="0.25">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row>
    <row r="88" spans="1:26" ht="14.25" customHeight="1" x14ac:dyDescent="0.25">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row>
    <row r="89" spans="1:26" ht="14.25" customHeight="1" x14ac:dyDescent="0.25">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row>
    <row r="90" spans="1:26" ht="14.25" customHeight="1" x14ac:dyDescent="0.25">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row>
    <row r="91" spans="1:26" ht="14.25" customHeight="1" x14ac:dyDescent="0.25">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row>
    <row r="92" spans="1:26" ht="14.25" customHeight="1" x14ac:dyDescent="0.25">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row>
    <row r="93" spans="1:26" ht="14.25" customHeight="1" x14ac:dyDescent="0.25">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row>
    <row r="94" spans="1:26" ht="14.25" customHeight="1" x14ac:dyDescent="0.25">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row>
    <row r="95" spans="1:26" ht="14.25" customHeight="1" x14ac:dyDescent="0.25">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row>
    <row r="96" spans="1:26" ht="14.25" customHeight="1" x14ac:dyDescent="0.25">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row>
    <row r="97" spans="1:26" ht="14.25" customHeight="1" x14ac:dyDescent="0.25">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row>
    <row r="98" spans="1:26" ht="14.25" customHeight="1" x14ac:dyDescent="0.25">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row>
    <row r="99" spans="1:26" ht="14.25" customHeight="1"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row>
    <row r="100" spans="1:26" ht="14.25" customHeight="1" x14ac:dyDescent="0.25">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row>
    <row r="101" spans="1:26" ht="14.25" customHeight="1"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4.25" customHeight="1"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4.25" customHeight="1"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4.25" customHeight="1"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4.25" customHeight="1"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4.25" customHeight="1"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4.25" customHeight="1"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4.25" customHeight="1"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4.25" customHeight="1"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4.25" customHeight="1"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4.25" customHeight="1"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4.25" customHeight="1"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4.25" customHeight="1"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4.25" customHeight="1"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4.25" customHeight="1"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4.25" customHeight="1"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4.25" customHeight="1"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row>
    <row r="118" spans="1:26" ht="14.25" customHeight="1"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4.25" customHeight="1"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4.25" customHeight="1"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4.25" customHeight="1"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4.25" customHeight="1"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4.25" customHeight="1"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4.25" customHeight="1"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4.25" customHeight="1"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4.25" customHeight="1"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4.25" customHeight="1"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4.25" customHeight="1"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4.25" customHeight="1"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4.25" customHeight="1"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4.25" customHeight="1"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4.25" customHeight="1"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4.25" customHeight="1"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4.25" customHeight="1"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4.25" customHeight="1"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4.25" customHeight="1"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4.25" customHeight="1"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4.25" customHeight="1"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4.25" customHeight="1"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4.25" customHeight="1"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4.25" customHeight="1"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4.25" customHeight="1"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row>
    <row r="143" spans="1:26" ht="14.25" customHeight="1"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row>
    <row r="144" spans="1:26" ht="14.25" customHeight="1"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row>
    <row r="145" spans="1:26" ht="14.25" customHeight="1"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row>
    <row r="146" spans="1:26" ht="14.25" customHeight="1"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row>
    <row r="147" spans="1:26" ht="14.25" customHeight="1"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row>
    <row r="148" spans="1:26" ht="14.25" customHeight="1"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row>
    <row r="149" spans="1:26" ht="14.25" customHeight="1"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row>
    <row r="150" spans="1:26" ht="14.25" customHeight="1"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4.25" customHeight="1"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4.25" customHeight="1"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row>
    <row r="153" spans="1:26" ht="14.25" customHeight="1"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row>
    <row r="154" spans="1:26" ht="14.25" customHeight="1"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row>
    <row r="155" spans="1:26" ht="14.25" customHeight="1"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row>
    <row r="156" spans="1:26" ht="14.25" customHeight="1"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row>
    <row r="157" spans="1:26" ht="14.25" customHeight="1"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row>
    <row r="158" spans="1:26" ht="14.25" customHeight="1"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row>
    <row r="159" spans="1:26" ht="14.25" customHeight="1"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row>
    <row r="160" spans="1:26" ht="14.25" customHeight="1"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row>
    <row r="161" spans="1:26" ht="14.25" customHeight="1"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row>
    <row r="162" spans="1:26" ht="14.25" customHeight="1"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row>
    <row r="163" spans="1:26" ht="14.25" customHeight="1"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row>
    <row r="164" spans="1:26" ht="14.25" customHeight="1"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row>
    <row r="165" spans="1:26" ht="14.25" customHeight="1"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row>
    <row r="166" spans="1:26" ht="14.25" customHeight="1"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row>
    <row r="167" spans="1:26" ht="14.25" customHeight="1"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row>
    <row r="168" spans="1:26" ht="14.25" customHeight="1"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4.25" customHeight="1"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14.25" customHeight="1"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4.25" customHeight="1"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row>
    <row r="172" spans="1:26" ht="14.25" customHeight="1"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14.25" customHeight="1"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row>
    <row r="174" spans="1:26" ht="14.25" customHeight="1"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row>
    <row r="175" spans="1:26" ht="14.25" customHeight="1"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4.25" customHeight="1"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row>
    <row r="177" spans="1:26" ht="14.25" customHeight="1"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row>
    <row r="178" spans="1:26" ht="14.25" customHeight="1"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row>
    <row r="179" spans="1:26" ht="14.25" customHeight="1"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row>
    <row r="180" spans="1:26" ht="14.25" customHeight="1"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row>
    <row r="181" spans="1:26" ht="14.25" customHeight="1"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row>
    <row r="182" spans="1:26" ht="14.25" customHeight="1"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row>
    <row r="183" spans="1:26" ht="14.25" customHeight="1"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row>
    <row r="184" spans="1:26" ht="14.25" customHeight="1"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row>
    <row r="185" spans="1:26" ht="14.25" customHeight="1"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row>
    <row r="186" spans="1:26" ht="14.25" customHeight="1"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row>
    <row r="187" spans="1:26" ht="14.25" customHeight="1"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row>
    <row r="188" spans="1:26" ht="14.25" customHeight="1"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row>
    <row r="189" spans="1:26" ht="14.25" customHeight="1"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row>
    <row r="190" spans="1:26" ht="14.25" customHeight="1"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row>
    <row r="191" spans="1:26" ht="14.25" customHeight="1" x14ac:dyDescent="0.2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row>
    <row r="192" spans="1:26" ht="14.25" customHeight="1" x14ac:dyDescent="0.2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4.25" customHeight="1" x14ac:dyDescent="0.2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4.25" customHeight="1" x14ac:dyDescent="0.2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row>
    <row r="195" spans="1:26" ht="14.25" customHeight="1" x14ac:dyDescent="0.2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row>
    <row r="196" spans="1:26" ht="14.25" customHeight="1" x14ac:dyDescent="0.25">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row>
    <row r="197" spans="1:26" ht="14.25" customHeight="1" x14ac:dyDescent="0.25">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row>
    <row r="198" spans="1:26" ht="14.25" customHeight="1" x14ac:dyDescent="0.25">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row>
    <row r="199" spans="1:26" ht="14.25" customHeight="1" x14ac:dyDescent="0.25">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row>
    <row r="200" spans="1:26" ht="14.25" customHeight="1" x14ac:dyDescent="0.25">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row>
    <row r="201" spans="1:26" ht="14.25" customHeight="1" x14ac:dyDescent="0.25">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row>
    <row r="202" spans="1:26" ht="14.25" customHeight="1" x14ac:dyDescent="0.25">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row>
    <row r="203" spans="1:26" ht="14.25" customHeight="1" x14ac:dyDescent="0.25">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row>
    <row r="204" spans="1:26" ht="14.25" customHeight="1" x14ac:dyDescent="0.25">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row>
    <row r="205" spans="1:26" ht="14.25" customHeight="1" x14ac:dyDescent="0.2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row>
    <row r="206" spans="1:26" ht="14.25" customHeight="1" x14ac:dyDescent="0.25">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row>
    <row r="207" spans="1:26" ht="14.25" customHeight="1" x14ac:dyDescent="0.25">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row>
    <row r="208" spans="1:26" ht="14.25" customHeight="1" x14ac:dyDescent="0.25">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row>
    <row r="209" spans="1:26" ht="14.25" customHeight="1" x14ac:dyDescent="0.25">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row>
    <row r="210" spans="1:26" ht="14.25" customHeight="1" x14ac:dyDescent="0.25">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row r="211" spans="1:26" ht="14.25" customHeight="1" x14ac:dyDescent="0.25">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row>
    <row r="212" spans="1:26" ht="14.25" customHeight="1" x14ac:dyDescent="0.25">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row>
    <row r="213" spans="1:26" ht="14.25" customHeight="1" x14ac:dyDescent="0.25">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row>
    <row r="214" spans="1:26" ht="14.25" customHeight="1" x14ac:dyDescent="0.25">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row>
    <row r="215" spans="1:26" ht="14.25" customHeight="1" x14ac:dyDescent="0.2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row>
    <row r="216" spans="1:26" ht="14.25" customHeight="1" x14ac:dyDescent="0.25">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row>
    <row r="217" spans="1:26" ht="14.25" customHeight="1" x14ac:dyDescent="0.25">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row>
    <row r="218" spans="1:26" ht="14.25" customHeight="1" x14ac:dyDescent="0.25">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row>
    <row r="219" spans="1:26" ht="14.25" customHeight="1" x14ac:dyDescent="0.25">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row>
    <row r="220" spans="1:26" ht="14.25" customHeight="1" x14ac:dyDescent="0.25">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row>
    <row r="221" spans="1:26" ht="14.25" customHeight="1" x14ac:dyDescent="0.25">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row>
    <row r="222" spans="1:26" ht="14.25" customHeight="1" x14ac:dyDescent="0.25">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row>
    <row r="223" spans="1:26" ht="14.25" customHeight="1" x14ac:dyDescent="0.25">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row>
    <row r="224" spans="1:26" ht="14.25" customHeight="1" x14ac:dyDescent="0.25">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row>
    <row r="225" spans="1:26" ht="14.25" customHeight="1" x14ac:dyDescent="0.2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row>
    <row r="226" spans="1:26" ht="14.25" customHeight="1" x14ac:dyDescent="0.25">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row>
    <row r="227" spans="1:26" ht="14.25" customHeight="1" x14ac:dyDescent="0.25">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row>
    <row r="228" spans="1:26" ht="14.25" customHeight="1" x14ac:dyDescent="0.25">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row>
    <row r="229" spans="1:26" ht="14.25" customHeight="1" x14ac:dyDescent="0.25">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row>
    <row r="230" spans="1:26" ht="14.25" customHeight="1" x14ac:dyDescent="0.25">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row>
    <row r="231" spans="1:26" ht="14.25" customHeight="1" x14ac:dyDescent="0.25">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row>
    <row r="232" spans="1:26" ht="14.25" customHeight="1" x14ac:dyDescent="0.25">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row>
    <row r="233" spans="1:26" ht="14.25" customHeight="1" x14ac:dyDescent="0.25">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row>
    <row r="234" spans="1:26" ht="14.25" customHeight="1" x14ac:dyDescent="0.25">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row>
    <row r="235" spans="1:26" ht="14.25" customHeight="1" x14ac:dyDescent="0.2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row>
    <row r="236" spans="1:26" ht="14.25" customHeight="1" x14ac:dyDescent="0.25">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row>
    <row r="237" spans="1:26" ht="14.25" customHeight="1" x14ac:dyDescent="0.25">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row>
    <row r="238" spans="1:26" ht="14.25" customHeight="1" x14ac:dyDescent="0.25">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row>
    <row r="239" spans="1:26" ht="14.25" customHeight="1" x14ac:dyDescent="0.25">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row>
    <row r="240" spans="1:26" ht="14.25" customHeight="1" x14ac:dyDescent="0.25">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row>
    <row r="241" spans="1:26" ht="14.25" customHeight="1" x14ac:dyDescent="0.25">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row>
    <row r="242" spans="1:26" ht="14.25" customHeight="1" x14ac:dyDescent="0.25">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row>
    <row r="243" spans="1:26" ht="14.25" customHeight="1" x14ac:dyDescent="0.25">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row>
    <row r="244" spans="1:26" ht="14.25" customHeight="1" x14ac:dyDescent="0.25">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row>
    <row r="245" spans="1:26" ht="14.25" customHeight="1" x14ac:dyDescent="0.2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row>
    <row r="246" spans="1:26" ht="14.25" customHeight="1" x14ac:dyDescent="0.25">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row>
    <row r="247" spans="1:26" ht="14.25" customHeight="1" x14ac:dyDescent="0.25">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row>
    <row r="248" spans="1:26" ht="14.25" customHeight="1" x14ac:dyDescent="0.25">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row>
    <row r="249" spans="1:26" ht="14.25" customHeight="1" x14ac:dyDescent="0.25">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row>
    <row r="250" spans="1:26" ht="14.25" customHeight="1" x14ac:dyDescent="0.25">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row>
    <row r="251" spans="1:26" ht="14.25" customHeight="1" x14ac:dyDescent="0.25">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row>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4">
    <mergeCell ref="I48:S48"/>
    <mergeCell ref="I49:S49"/>
    <mergeCell ref="C34:C35"/>
    <mergeCell ref="D34:D35"/>
    <mergeCell ref="E37:V37"/>
    <mergeCell ref="E41:V41"/>
    <mergeCell ref="C44:V44"/>
    <mergeCell ref="B17:C17"/>
    <mergeCell ref="E17:W17"/>
    <mergeCell ref="B18:W18"/>
    <mergeCell ref="D20:S20"/>
    <mergeCell ref="T20:U20"/>
    <mergeCell ref="B14:C14"/>
    <mergeCell ref="D14:W14"/>
    <mergeCell ref="B15:C15"/>
    <mergeCell ref="D15:W15"/>
    <mergeCell ref="B16:W16"/>
    <mergeCell ref="B11:C11"/>
    <mergeCell ref="D11:W11"/>
    <mergeCell ref="B12:C12"/>
    <mergeCell ref="E12:W12"/>
    <mergeCell ref="B13:C13"/>
    <mergeCell ref="D13:W13"/>
    <mergeCell ref="C2:V2"/>
    <mergeCell ref="D4:G4"/>
    <mergeCell ref="B9:C9"/>
    <mergeCell ref="D9:W9"/>
    <mergeCell ref="B10:W10"/>
    <mergeCell ref="C30:V30"/>
    <mergeCell ref="D31:D32"/>
    <mergeCell ref="E31:H32"/>
    <mergeCell ref="I31:K31"/>
    <mergeCell ref="L31:O32"/>
    <mergeCell ref="P31:S31"/>
    <mergeCell ref="T31:U32"/>
    <mergeCell ref="I32:K32"/>
    <mergeCell ref="C31:C32"/>
    <mergeCell ref="C28:V28"/>
    <mergeCell ref="C26:C27"/>
    <mergeCell ref="C29:D29"/>
    <mergeCell ref="E29:G29"/>
    <mergeCell ref="H29:I29"/>
    <mergeCell ref="J29:M29"/>
    <mergeCell ref="N29:Q29"/>
    <mergeCell ref="S26:T27"/>
    <mergeCell ref="U26:V27"/>
    <mergeCell ref="R29:U29"/>
    <mergeCell ref="I26:J26"/>
    <mergeCell ref="I27:J27"/>
    <mergeCell ref="K27:N27"/>
    <mergeCell ref="O27:R27"/>
    <mergeCell ref="C25:V25"/>
    <mergeCell ref="E26:G26"/>
    <mergeCell ref="K26:N26"/>
    <mergeCell ref="O26:R26"/>
    <mergeCell ref="E27:G27"/>
    <mergeCell ref="D21:V21"/>
    <mergeCell ref="D22:S22"/>
    <mergeCell ref="T22:U22"/>
    <mergeCell ref="C23:V23"/>
    <mergeCell ref="K24:N24"/>
    <mergeCell ref="P24:Q24"/>
    <mergeCell ref="R24:T24"/>
    <mergeCell ref="D24:J24"/>
  </mergeCells>
  <dataValidations count="1">
    <dataValidation type="list" allowBlank="1" showErrorMessage="1" sqref="D4" xr:uid="{00000000-0002-0000-0300-000000000000}">
      <formula1>#REF!</formula1>
    </dataValidation>
  </dataValidations>
  <printOptions horizontalCentered="1"/>
  <pageMargins left="0.70866141732283472" right="0.70866141732283472" top="0.74803149606299213" bottom="0.74803149606299213" header="0" footer="0"/>
  <pageSetup fitToHeight="0" orientation="landscape"/>
  <drawing r:id="rId1"/>
  <legacyDrawing r:id="rId2"/>
  <extLst>
    <ext xmlns:x14="http://schemas.microsoft.com/office/spreadsheetml/2009/9/main" uri="{CCE6A557-97BC-4b89-ADB6-D9C93CAAB3DF}">
      <x14:dataValidations xmlns:xm="http://schemas.microsoft.com/office/excel/2006/main" count="2">
        <x14:dataValidation type="list" allowBlank="1" showErrorMessage="1" xr:uid="{00000000-0002-0000-0300-000001000000}">
          <x14:formula1>
            <xm:f>'Datos Base'!$C$125:$C$126</xm:f>
          </x14:formula1>
          <xm:sqref>O24</xm:sqref>
        </x14:dataValidation>
        <x14:dataValidation type="list" allowBlank="1" showErrorMessage="1" xr:uid="{00000000-0002-0000-0300-000002000000}">
          <x14:formula1>
            <xm:f>'Datos Base'!$B$74:$B$77</xm:f>
          </x14:formula1>
          <xm:sqref>V35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1F3864"/>
  </sheetPr>
  <dimension ref="A1:Z1000"/>
  <sheetViews>
    <sheetView showGridLines="0" topLeftCell="A9" workbookViewId="0">
      <selection activeCell="V35" sqref="V35"/>
    </sheetView>
  </sheetViews>
  <sheetFormatPr baseColWidth="10" defaultColWidth="14.42578125" defaultRowHeight="15" customHeight="1" x14ac:dyDescent="0.25"/>
  <cols>
    <col min="1" max="1" width="3.7109375" customWidth="1"/>
    <col min="2" max="2" width="3.5703125" customWidth="1"/>
    <col min="3" max="3" width="29.28515625" customWidth="1"/>
    <col min="4" max="4" width="18.7109375" customWidth="1"/>
    <col min="5" max="7" width="13.140625" customWidth="1"/>
    <col min="8" max="8" width="16.5703125" customWidth="1"/>
    <col min="9" max="9" width="15.28515625" customWidth="1"/>
    <col min="10" max="10" width="10.85546875" customWidth="1"/>
    <col min="11" max="16" width="9.140625" customWidth="1"/>
    <col min="17" max="17" width="10.5703125" customWidth="1"/>
    <col min="18" max="18" width="11.140625" customWidth="1"/>
    <col min="19" max="19" width="10.5703125" customWidth="1"/>
    <col min="20" max="20" width="9.140625" customWidth="1"/>
    <col min="21" max="21" width="30.140625" customWidth="1"/>
    <col min="22" max="22" width="35" customWidth="1"/>
    <col min="23" max="23" width="2.42578125" customWidth="1"/>
    <col min="24" max="26" width="9.140625" customWidth="1"/>
  </cols>
  <sheetData>
    <row r="1" spans="1:26" ht="14.25" customHeight="1" x14ac:dyDescent="0.25">
      <c r="A1" s="84"/>
      <c r="B1" s="84"/>
      <c r="C1" s="24"/>
      <c r="D1" s="24"/>
      <c r="E1" s="24"/>
      <c r="F1" s="24"/>
      <c r="G1" s="24"/>
      <c r="H1" s="24"/>
      <c r="I1" s="24"/>
      <c r="J1" s="24"/>
      <c r="K1" s="24"/>
      <c r="L1" s="24"/>
      <c r="M1" s="24"/>
      <c r="N1" s="24"/>
      <c r="O1" s="24"/>
      <c r="P1" s="24"/>
      <c r="Q1" s="24"/>
      <c r="R1" s="24"/>
      <c r="S1" s="24"/>
      <c r="T1" s="24"/>
      <c r="U1" s="24"/>
      <c r="V1" s="24"/>
      <c r="W1" s="84"/>
      <c r="X1" s="84"/>
      <c r="Y1" s="84"/>
      <c r="Z1" s="84"/>
    </row>
    <row r="2" spans="1:26" ht="33" customHeight="1" x14ac:dyDescent="0.25">
      <c r="A2" s="84"/>
      <c r="B2" s="84"/>
      <c r="C2" s="288" t="s">
        <v>820</v>
      </c>
      <c r="D2" s="215"/>
      <c r="E2" s="215"/>
      <c r="F2" s="215"/>
      <c r="G2" s="215"/>
      <c r="H2" s="215"/>
      <c r="I2" s="215"/>
      <c r="J2" s="215"/>
      <c r="K2" s="215"/>
      <c r="L2" s="215"/>
      <c r="M2" s="215"/>
      <c r="N2" s="215"/>
      <c r="O2" s="215"/>
      <c r="P2" s="215"/>
      <c r="Q2" s="215"/>
      <c r="R2" s="215"/>
      <c r="S2" s="215"/>
      <c r="T2" s="215"/>
      <c r="U2" s="215"/>
      <c r="V2" s="215"/>
      <c r="W2" s="84"/>
      <c r="X2" s="84"/>
      <c r="Y2" s="84"/>
      <c r="Z2" s="84"/>
    </row>
    <row r="3" spans="1:26" ht="14.25" customHeight="1" x14ac:dyDescent="0.25">
      <c r="A3" s="84"/>
      <c r="B3" s="84"/>
      <c r="C3" s="24"/>
      <c r="D3" s="24"/>
      <c r="E3" s="24"/>
      <c r="F3" s="24"/>
      <c r="G3" s="24"/>
      <c r="H3" s="24"/>
      <c r="I3" s="24"/>
      <c r="J3" s="24"/>
      <c r="K3" s="24"/>
      <c r="L3" s="24"/>
      <c r="M3" s="24"/>
      <c r="N3" s="24"/>
      <c r="O3" s="24"/>
      <c r="P3" s="24"/>
      <c r="Q3" s="24"/>
      <c r="R3" s="24"/>
      <c r="S3" s="24"/>
      <c r="T3" s="24"/>
      <c r="U3" s="24"/>
      <c r="V3" s="24"/>
      <c r="W3" s="84"/>
      <c r="X3" s="84"/>
      <c r="Y3" s="84"/>
      <c r="Z3" s="84"/>
    </row>
    <row r="4" spans="1:26" ht="14.25" customHeight="1" x14ac:dyDescent="0.25">
      <c r="A4" s="84"/>
      <c r="B4" s="84"/>
      <c r="C4" s="85" t="s">
        <v>821</v>
      </c>
      <c r="D4" s="289" t="s">
        <v>818</v>
      </c>
      <c r="E4" s="215"/>
      <c r="F4" s="215"/>
      <c r="G4" s="215"/>
      <c r="H4" s="85" t="e">
        <f>VLOOKUP($D$4,#REF!,20,FALSE)</f>
        <v>#REF!</v>
      </c>
      <c r="I4" s="136"/>
      <c r="J4" s="136"/>
      <c r="K4" s="136"/>
      <c r="L4" s="136"/>
      <c r="M4" s="136"/>
      <c r="N4" s="136"/>
      <c r="O4" s="136"/>
      <c r="P4" s="136"/>
      <c r="Q4" s="136"/>
      <c r="R4" s="136"/>
      <c r="S4" s="136"/>
      <c r="T4" s="136"/>
      <c r="U4" s="24"/>
      <c r="V4" s="24"/>
      <c r="W4" s="84"/>
      <c r="X4" s="84"/>
      <c r="Y4" s="84"/>
      <c r="Z4" s="84"/>
    </row>
    <row r="5" spans="1:26" ht="14.25" customHeight="1" x14ac:dyDescent="0.25">
      <c r="A5" s="84"/>
      <c r="B5" s="84"/>
      <c r="C5" s="24"/>
      <c r="D5" s="24"/>
      <c r="E5" s="24"/>
      <c r="F5" s="24"/>
      <c r="G5" s="24"/>
      <c r="H5" s="24"/>
      <c r="I5" s="24"/>
      <c r="J5" s="24"/>
      <c r="K5" s="24"/>
      <c r="L5" s="24"/>
      <c r="M5" s="24"/>
      <c r="N5" s="24"/>
      <c r="O5" s="24"/>
      <c r="P5" s="24"/>
      <c r="Q5" s="24"/>
      <c r="R5" s="24"/>
      <c r="S5" s="24"/>
      <c r="T5" s="24"/>
      <c r="U5" s="24"/>
      <c r="V5" s="24"/>
      <c r="W5" s="84"/>
      <c r="X5" s="84"/>
      <c r="Y5" s="84"/>
      <c r="Z5" s="84"/>
    </row>
    <row r="6" spans="1:26" ht="14.25" customHeight="1" x14ac:dyDescent="0.25">
      <c r="A6" s="84"/>
      <c r="B6" s="84"/>
      <c r="C6" s="85" t="s">
        <v>864</v>
      </c>
      <c r="D6" s="24"/>
      <c r="E6" s="24"/>
      <c r="F6" s="24"/>
      <c r="G6" s="24"/>
      <c r="H6" s="24"/>
      <c r="I6" s="24"/>
      <c r="J6" s="24"/>
      <c r="K6" s="24"/>
      <c r="L6" s="24"/>
      <c r="M6" s="24"/>
      <c r="N6" s="24"/>
      <c r="O6" s="24"/>
      <c r="P6" s="24"/>
      <c r="Q6" s="24"/>
      <c r="R6" s="24"/>
      <c r="S6" s="24"/>
      <c r="T6" s="24"/>
      <c r="U6" s="24"/>
      <c r="V6" s="24"/>
      <c r="W6" s="84"/>
      <c r="X6" s="84"/>
      <c r="Y6" s="84"/>
      <c r="Z6" s="84"/>
    </row>
    <row r="7" spans="1:26" ht="14.25" customHeight="1" x14ac:dyDescent="0.25">
      <c r="A7" s="84"/>
      <c r="B7" s="84"/>
      <c r="C7" s="24"/>
      <c r="D7" s="24"/>
      <c r="E7" s="24"/>
      <c r="F7" s="24"/>
      <c r="G7" s="24"/>
      <c r="H7" s="24"/>
      <c r="I7" s="24"/>
      <c r="J7" s="24"/>
      <c r="K7" s="24"/>
      <c r="L7" s="24"/>
      <c r="M7" s="24"/>
      <c r="N7" s="24"/>
      <c r="O7" s="24"/>
      <c r="P7" s="24"/>
      <c r="Q7" s="24"/>
      <c r="R7" s="24"/>
      <c r="S7" s="24"/>
      <c r="T7" s="24"/>
      <c r="U7" s="24"/>
      <c r="V7" s="24"/>
      <c r="W7" s="84"/>
      <c r="X7" s="84"/>
      <c r="Y7" s="84"/>
      <c r="Z7" s="84"/>
    </row>
    <row r="8" spans="1:26" ht="14.25" customHeight="1" x14ac:dyDescent="0.25">
      <c r="A8" s="84"/>
      <c r="B8" s="84"/>
      <c r="C8" s="24"/>
      <c r="D8" s="24"/>
      <c r="E8" s="24"/>
      <c r="F8" s="24"/>
      <c r="G8" s="24"/>
      <c r="H8" s="24"/>
      <c r="I8" s="24"/>
      <c r="J8" s="24"/>
      <c r="K8" s="24"/>
      <c r="L8" s="24"/>
      <c r="M8" s="24"/>
      <c r="N8" s="24"/>
      <c r="O8" s="24"/>
      <c r="P8" s="24"/>
      <c r="Q8" s="24"/>
      <c r="R8" s="24"/>
      <c r="S8" s="24"/>
      <c r="T8" s="24"/>
      <c r="U8" s="24"/>
      <c r="V8" s="24"/>
      <c r="W8" s="84"/>
      <c r="X8" s="84"/>
      <c r="Y8" s="84"/>
      <c r="Z8" s="84"/>
    </row>
    <row r="9" spans="1:26" ht="49.5" customHeight="1" x14ac:dyDescent="0.25">
      <c r="A9" s="84"/>
      <c r="B9" s="290"/>
      <c r="C9" s="291"/>
      <c r="D9" s="292" t="s">
        <v>865</v>
      </c>
      <c r="E9" s="291"/>
      <c r="F9" s="291"/>
      <c r="G9" s="291"/>
      <c r="H9" s="291"/>
      <c r="I9" s="291"/>
      <c r="J9" s="291"/>
      <c r="K9" s="291"/>
      <c r="L9" s="291"/>
      <c r="M9" s="291"/>
      <c r="N9" s="291"/>
      <c r="O9" s="291"/>
      <c r="P9" s="291"/>
      <c r="Q9" s="291"/>
      <c r="R9" s="291"/>
      <c r="S9" s="291"/>
      <c r="T9" s="291"/>
      <c r="U9" s="291"/>
      <c r="V9" s="291"/>
      <c r="W9" s="293"/>
      <c r="X9" s="84"/>
      <c r="Y9" s="84"/>
      <c r="Z9" s="84"/>
    </row>
    <row r="10" spans="1:26" ht="14.25" customHeight="1" x14ac:dyDescent="0.25">
      <c r="A10" s="84"/>
      <c r="B10" s="318" t="s">
        <v>824</v>
      </c>
      <c r="C10" s="291"/>
      <c r="D10" s="291"/>
      <c r="E10" s="291"/>
      <c r="F10" s="291"/>
      <c r="G10" s="291"/>
      <c r="H10" s="291"/>
      <c r="I10" s="291"/>
      <c r="J10" s="291"/>
      <c r="K10" s="291"/>
      <c r="L10" s="291"/>
      <c r="M10" s="291"/>
      <c r="N10" s="291"/>
      <c r="O10" s="291"/>
      <c r="P10" s="291"/>
      <c r="Q10" s="291"/>
      <c r="R10" s="291"/>
      <c r="S10" s="291"/>
      <c r="T10" s="291"/>
      <c r="U10" s="291"/>
      <c r="V10" s="291"/>
      <c r="W10" s="293"/>
      <c r="X10" s="84"/>
      <c r="Y10" s="84"/>
      <c r="Z10" s="84"/>
    </row>
    <row r="11" spans="1:26" ht="18" customHeight="1" x14ac:dyDescent="0.25">
      <c r="A11" s="84"/>
      <c r="B11" s="297" t="s">
        <v>825</v>
      </c>
      <c r="C11" s="298"/>
      <c r="D11" s="299" t="e">
        <f>+VLOOKUP($D$4,#REF!,36,FALSE)</f>
        <v>#REF!</v>
      </c>
      <c r="E11" s="300"/>
      <c r="F11" s="300"/>
      <c r="G11" s="300"/>
      <c r="H11" s="300"/>
      <c r="I11" s="300"/>
      <c r="J11" s="300"/>
      <c r="K11" s="300"/>
      <c r="L11" s="300"/>
      <c r="M11" s="300"/>
      <c r="N11" s="300"/>
      <c r="O11" s="300"/>
      <c r="P11" s="300"/>
      <c r="Q11" s="300"/>
      <c r="R11" s="300"/>
      <c r="S11" s="300"/>
      <c r="T11" s="300"/>
      <c r="U11" s="300"/>
      <c r="V11" s="300"/>
      <c r="W11" s="301"/>
      <c r="X11" s="84"/>
      <c r="Y11" s="84"/>
      <c r="Z11" s="84"/>
    </row>
    <row r="12" spans="1:26" ht="49.5" customHeight="1" x14ac:dyDescent="0.25">
      <c r="A12" s="84"/>
      <c r="B12" s="302" t="s">
        <v>826</v>
      </c>
      <c r="C12" s="231"/>
      <c r="D12" s="86" t="e">
        <f>+VLOOKUP($D$4,#REF!,4,FALSE)</f>
        <v>#REF!</v>
      </c>
      <c r="E12" s="303" t="e">
        <f>+VLOOKUP($D$12,'Datos Base'!B14:AW18,3,FALSE)</f>
        <v>#REF!</v>
      </c>
      <c r="F12" s="230"/>
      <c r="G12" s="230"/>
      <c r="H12" s="230"/>
      <c r="I12" s="230"/>
      <c r="J12" s="230"/>
      <c r="K12" s="230"/>
      <c r="L12" s="230"/>
      <c r="M12" s="230"/>
      <c r="N12" s="230"/>
      <c r="O12" s="230"/>
      <c r="P12" s="230"/>
      <c r="Q12" s="230"/>
      <c r="R12" s="230"/>
      <c r="S12" s="230"/>
      <c r="T12" s="230"/>
      <c r="U12" s="230"/>
      <c r="V12" s="230"/>
      <c r="W12" s="304"/>
      <c r="X12" s="84"/>
      <c r="Y12" s="84"/>
      <c r="Z12" s="84"/>
    </row>
    <row r="13" spans="1:26" ht="18" customHeight="1" x14ac:dyDescent="0.25">
      <c r="A13" s="84"/>
      <c r="B13" s="302" t="s">
        <v>827</v>
      </c>
      <c r="C13" s="231"/>
      <c r="D13" s="303" t="e">
        <f>+VLOOKUP($D$4,#REF!,5,FALSE)</f>
        <v>#REF!</v>
      </c>
      <c r="E13" s="230"/>
      <c r="F13" s="230"/>
      <c r="G13" s="230"/>
      <c r="H13" s="230"/>
      <c r="I13" s="230"/>
      <c r="J13" s="230"/>
      <c r="K13" s="230"/>
      <c r="L13" s="230"/>
      <c r="M13" s="230"/>
      <c r="N13" s="230"/>
      <c r="O13" s="230"/>
      <c r="P13" s="230"/>
      <c r="Q13" s="230"/>
      <c r="R13" s="230"/>
      <c r="S13" s="230"/>
      <c r="T13" s="230"/>
      <c r="U13" s="230"/>
      <c r="V13" s="230"/>
      <c r="W13" s="304"/>
      <c r="X13" s="84"/>
      <c r="Y13" s="84"/>
      <c r="Z13" s="84"/>
    </row>
    <row r="14" spans="1:26" ht="18" customHeight="1" x14ac:dyDescent="0.25">
      <c r="A14" s="84"/>
      <c r="B14" s="302" t="s">
        <v>828</v>
      </c>
      <c r="C14" s="231"/>
      <c r="D14" s="305" t="e">
        <f>+VLOOKUP($D$4,#REF!,11,FALSE)</f>
        <v>#REF!</v>
      </c>
      <c r="E14" s="230"/>
      <c r="F14" s="230"/>
      <c r="G14" s="230"/>
      <c r="H14" s="230"/>
      <c r="I14" s="230"/>
      <c r="J14" s="230"/>
      <c r="K14" s="230"/>
      <c r="L14" s="230"/>
      <c r="M14" s="230"/>
      <c r="N14" s="230"/>
      <c r="O14" s="230"/>
      <c r="P14" s="230"/>
      <c r="Q14" s="230"/>
      <c r="R14" s="230"/>
      <c r="S14" s="230"/>
      <c r="T14" s="230"/>
      <c r="U14" s="230"/>
      <c r="V14" s="230"/>
      <c r="W14" s="304"/>
      <c r="X14" s="84"/>
      <c r="Y14" s="84"/>
      <c r="Z14" s="84"/>
    </row>
    <row r="15" spans="1:26" ht="18" customHeight="1" x14ac:dyDescent="0.25">
      <c r="A15" s="84"/>
      <c r="B15" s="306" t="s">
        <v>829</v>
      </c>
      <c r="C15" s="307"/>
      <c r="D15" s="303" t="e">
        <f>+VLOOKUP($D$4,#REF!,10,FALSE)</f>
        <v>#REF!</v>
      </c>
      <c r="E15" s="230"/>
      <c r="F15" s="230"/>
      <c r="G15" s="230"/>
      <c r="H15" s="230"/>
      <c r="I15" s="230"/>
      <c r="J15" s="230"/>
      <c r="K15" s="230"/>
      <c r="L15" s="230"/>
      <c r="M15" s="230"/>
      <c r="N15" s="230"/>
      <c r="O15" s="230"/>
      <c r="P15" s="230"/>
      <c r="Q15" s="230"/>
      <c r="R15" s="230"/>
      <c r="S15" s="230"/>
      <c r="T15" s="230"/>
      <c r="U15" s="230"/>
      <c r="V15" s="230"/>
      <c r="W15" s="304"/>
      <c r="X15" s="84"/>
      <c r="Y15" s="84"/>
      <c r="Z15" s="84"/>
    </row>
    <row r="16" spans="1:26" ht="14.25" customHeight="1" x14ac:dyDescent="0.25">
      <c r="A16" s="84"/>
      <c r="B16" s="308"/>
      <c r="C16" s="227"/>
      <c r="D16" s="227"/>
      <c r="E16" s="227"/>
      <c r="F16" s="227"/>
      <c r="G16" s="227"/>
      <c r="H16" s="227"/>
      <c r="I16" s="227"/>
      <c r="J16" s="227"/>
      <c r="K16" s="227"/>
      <c r="L16" s="227"/>
      <c r="M16" s="227"/>
      <c r="N16" s="227"/>
      <c r="O16" s="227"/>
      <c r="P16" s="227"/>
      <c r="Q16" s="227"/>
      <c r="R16" s="227"/>
      <c r="S16" s="227"/>
      <c r="T16" s="227"/>
      <c r="U16" s="227"/>
      <c r="V16" s="227"/>
      <c r="W16" s="309"/>
      <c r="X16" s="84"/>
      <c r="Y16" s="84"/>
      <c r="Z16" s="84"/>
    </row>
    <row r="17" spans="1:26" ht="42" customHeight="1" x14ac:dyDescent="0.25">
      <c r="A17" s="84"/>
      <c r="B17" s="302" t="s">
        <v>830</v>
      </c>
      <c r="C17" s="231"/>
      <c r="D17" s="87"/>
      <c r="E17" s="310" t="e">
        <f>+VLOOKUP($D$15,'Datos Base'!E81:F117,2,FALSE)</f>
        <v>#REF!</v>
      </c>
      <c r="F17" s="230"/>
      <c r="G17" s="230"/>
      <c r="H17" s="230"/>
      <c r="I17" s="230"/>
      <c r="J17" s="230"/>
      <c r="K17" s="230"/>
      <c r="L17" s="230"/>
      <c r="M17" s="230"/>
      <c r="N17" s="230"/>
      <c r="O17" s="230"/>
      <c r="P17" s="230"/>
      <c r="Q17" s="230"/>
      <c r="R17" s="230"/>
      <c r="S17" s="230"/>
      <c r="T17" s="230"/>
      <c r="U17" s="230"/>
      <c r="V17" s="230"/>
      <c r="W17" s="304"/>
      <c r="X17" s="84"/>
      <c r="Y17" s="84"/>
      <c r="Z17" s="84"/>
    </row>
    <row r="18" spans="1:26" ht="14.25" customHeight="1" x14ac:dyDescent="0.25">
      <c r="A18" s="84"/>
      <c r="B18" s="323"/>
      <c r="C18" s="324"/>
      <c r="D18" s="324"/>
      <c r="E18" s="324"/>
      <c r="F18" s="324"/>
      <c r="G18" s="324"/>
      <c r="H18" s="324"/>
      <c r="I18" s="324"/>
      <c r="J18" s="324"/>
      <c r="K18" s="324"/>
      <c r="L18" s="324"/>
      <c r="M18" s="324"/>
      <c r="N18" s="324"/>
      <c r="O18" s="324"/>
      <c r="P18" s="324"/>
      <c r="Q18" s="324"/>
      <c r="R18" s="324"/>
      <c r="S18" s="324"/>
      <c r="T18" s="324"/>
      <c r="U18" s="324"/>
      <c r="V18" s="324"/>
      <c r="W18" s="325"/>
      <c r="X18" s="84"/>
      <c r="Y18" s="84"/>
      <c r="Z18" s="84"/>
    </row>
    <row r="19" spans="1:26" ht="14.25" customHeight="1" x14ac:dyDescent="0.25">
      <c r="A19" s="84"/>
      <c r="B19" s="88"/>
      <c r="C19" s="89"/>
      <c r="D19" s="89"/>
      <c r="E19" s="89"/>
      <c r="F19" s="89"/>
      <c r="G19" s="89"/>
      <c r="H19" s="89"/>
      <c r="I19" s="89"/>
      <c r="J19" s="89"/>
      <c r="K19" s="89"/>
      <c r="L19" s="89"/>
      <c r="M19" s="89"/>
      <c r="N19" s="89"/>
      <c r="O19" s="89"/>
      <c r="P19" s="89"/>
      <c r="Q19" s="89"/>
      <c r="R19" s="89"/>
      <c r="S19" s="89"/>
      <c r="T19" s="89"/>
      <c r="U19" s="89"/>
      <c r="V19" s="89"/>
      <c r="W19" s="90"/>
      <c r="X19" s="84"/>
      <c r="Y19" s="84"/>
      <c r="Z19" s="84"/>
    </row>
    <row r="20" spans="1:26" ht="37.5" customHeight="1" x14ac:dyDescent="0.25">
      <c r="A20" s="84"/>
      <c r="B20" s="91"/>
      <c r="C20" s="92" t="s">
        <v>831</v>
      </c>
      <c r="D20" s="254" t="e">
        <f>+VLOOKUP($D$4,#REF!,6,FALSE)</f>
        <v>#REF!</v>
      </c>
      <c r="E20" s="255"/>
      <c r="F20" s="255"/>
      <c r="G20" s="255"/>
      <c r="H20" s="255"/>
      <c r="I20" s="255"/>
      <c r="J20" s="255"/>
      <c r="K20" s="255"/>
      <c r="L20" s="255"/>
      <c r="M20" s="255"/>
      <c r="N20" s="255"/>
      <c r="O20" s="255"/>
      <c r="P20" s="255"/>
      <c r="Q20" s="255"/>
      <c r="R20" s="255"/>
      <c r="S20" s="256"/>
      <c r="T20" s="263" t="s">
        <v>413</v>
      </c>
      <c r="U20" s="256"/>
      <c r="V20" s="93" t="e">
        <f>+VLOOKUP($D$4,#REF!,30,FALSE)</f>
        <v>#REF!</v>
      </c>
      <c r="W20" s="94"/>
      <c r="X20" s="84"/>
      <c r="Y20" s="84"/>
      <c r="Z20" s="84"/>
    </row>
    <row r="21" spans="1:26" ht="28.5" customHeight="1" x14ac:dyDescent="0.25">
      <c r="A21" s="84"/>
      <c r="B21" s="91"/>
      <c r="C21" s="92" t="s">
        <v>832</v>
      </c>
      <c r="D21" s="254" t="str">
        <f>+D4</f>
        <v>Ejemplo: I64_OE5P2A2</v>
      </c>
      <c r="E21" s="255"/>
      <c r="F21" s="255"/>
      <c r="G21" s="255"/>
      <c r="H21" s="255"/>
      <c r="I21" s="255"/>
      <c r="J21" s="255"/>
      <c r="K21" s="255"/>
      <c r="L21" s="255"/>
      <c r="M21" s="255"/>
      <c r="N21" s="255"/>
      <c r="O21" s="255"/>
      <c r="P21" s="255"/>
      <c r="Q21" s="255"/>
      <c r="R21" s="255"/>
      <c r="S21" s="255"/>
      <c r="T21" s="255"/>
      <c r="U21" s="255"/>
      <c r="V21" s="256"/>
      <c r="W21" s="94"/>
      <c r="X21" s="84"/>
      <c r="Y21" s="84"/>
      <c r="Z21" s="84"/>
    </row>
    <row r="22" spans="1:26" ht="42.75" customHeight="1" x14ac:dyDescent="0.25">
      <c r="A22" s="84"/>
      <c r="B22" s="91"/>
      <c r="C22" s="137" t="s">
        <v>833</v>
      </c>
      <c r="D22" s="257" t="e">
        <f>+VLOOKUP($D$21,#REF!,20,FALSE)</f>
        <v>#REF!</v>
      </c>
      <c r="E22" s="255"/>
      <c r="F22" s="255"/>
      <c r="G22" s="255"/>
      <c r="H22" s="255"/>
      <c r="I22" s="255"/>
      <c r="J22" s="255"/>
      <c r="K22" s="255"/>
      <c r="L22" s="255"/>
      <c r="M22" s="255"/>
      <c r="N22" s="255"/>
      <c r="O22" s="255"/>
      <c r="P22" s="255"/>
      <c r="Q22" s="255"/>
      <c r="R22" s="255"/>
      <c r="S22" s="256"/>
      <c r="T22" s="319" t="s">
        <v>834</v>
      </c>
      <c r="U22" s="256"/>
      <c r="V22" s="93" t="e">
        <f>+VLOOKUP($D$4,#REF!,27,FALSE)</f>
        <v>#REF!</v>
      </c>
      <c r="W22" s="96"/>
      <c r="X22" s="84"/>
      <c r="Y22" s="84"/>
      <c r="Z22" s="84"/>
    </row>
    <row r="23" spans="1:26" ht="14.25" customHeight="1" x14ac:dyDescent="0.25">
      <c r="A23" s="84"/>
      <c r="B23" s="91"/>
      <c r="C23" s="266"/>
      <c r="D23" s="267"/>
      <c r="E23" s="267"/>
      <c r="F23" s="267"/>
      <c r="G23" s="267"/>
      <c r="H23" s="267"/>
      <c r="I23" s="267"/>
      <c r="J23" s="267"/>
      <c r="K23" s="267"/>
      <c r="L23" s="267"/>
      <c r="M23" s="267"/>
      <c r="N23" s="267"/>
      <c r="O23" s="267"/>
      <c r="P23" s="267"/>
      <c r="Q23" s="267"/>
      <c r="R23" s="267"/>
      <c r="S23" s="267"/>
      <c r="T23" s="267"/>
      <c r="U23" s="267"/>
      <c r="V23" s="267"/>
      <c r="W23" s="94"/>
      <c r="X23" s="84"/>
      <c r="Y23" s="84"/>
      <c r="Z23" s="84"/>
    </row>
    <row r="24" spans="1:26" ht="42.75" customHeight="1" x14ac:dyDescent="0.25">
      <c r="A24" s="84"/>
      <c r="B24" s="91"/>
      <c r="C24" s="97" t="s">
        <v>835</v>
      </c>
      <c r="D24" s="320" t="e">
        <f>+VLOOKUP($D$4,#REF!,21,FALSE)</f>
        <v>#REF!</v>
      </c>
      <c r="E24" s="261"/>
      <c r="F24" s="261"/>
      <c r="G24" s="261"/>
      <c r="H24" s="261"/>
      <c r="I24" s="261"/>
      <c r="J24" s="261"/>
      <c r="K24" s="261"/>
      <c r="L24" s="261"/>
      <c r="M24" s="261"/>
      <c r="N24" s="261"/>
      <c r="O24" s="261"/>
      <c r="P24" s="261"/>
      <c r="Q24" s="261"/>
      <c r="R24" s="261"/>
      <c r="S24" s="261"/>
      <c r="T24" s="261"/>
      <c r="U24" s="261"/>
      <c r="V24" s="262"/>
      <c r="W24" s="94"/>
      <c r="X24" s="84"/>
      <c r="Y24" s="84"/>
      <c r="Z24" s="84"/>
    </row>
    <row r="25" spans="1:26" ht="14.25" customHeight="1" x14ac:dyDescent="0.25">
      <c r="A25" s="84"/>
      <c r="B25" s="91"/>
      <c r="C25" s="321"/>
      <c r="D25" s="322"/>
      <c r="E25" s="322"/>
      <c r="F25" s="322"/>
      <c r="G25" s="322"/>
      <c r="H25" s="322"/>
      <c r="I25" s="322"/>
      <c r="J25" s="322"/>
      <c r="K25" s="322"/>
      <c r="L25" s="322"/>
      <c r="M25" s="322"/>
      <c r="N25" s="322"/>
      <c r="O25" s="322"/>
      <c r="P25" s="322"/>
      <c r="Q25" s="322"/>
      <c r="R25" s="322"/>
      <c r="S25" s="322"/>
      <c r="T25" s="322"/>
      <c r="U25" s="322"/>
      <c r="V25" s="322"/>
      <c r="W25" s="94"/>
      <c r="X25" s="84"/>
      <c r="Y25" s="84"/>
      <c r="Z25" s="84"/>
    </row>
    <row r="26" spans="1:26" ht="69.75" customHeight="1" x14ac:dyDescent="0.25">
      <c r="A26" s="84"/>
      <c r="B26" s="91"/>
      <c r="C26" s="269" t="s">
        <v>839</v>
      </c>
      <c r="D26" s="100" t="s">
        <v>840</v>
      </c>
      <c r="E26" s="265" t="e">
        <f>+VLOOKUP($D$4,#REF!,23,FALSE)</f>
        <v>#REF!</v>
      </c>
      <c r="F26" s="261"/>
      <c r="G26" s="262"/>
      <c r="H26" s="100" t="s">
        <v>708</v>
      </c>
      <c r="I26" s="265" t="e">
        <f>+VLOOKUP($D$4,#REF!,25,FALSE)</f>
        <v>#REF!</v>
      </c>
      <c r="J26" s="262"/>
      <c r="K26" s="260" t="s">
        <v>164</v>
      </c>
      <c r="L26" s="261"/>
      <c r="M26" s="261"/>
      <c r="N26" s="262"/>
      <c r="O26" s="265" t="e">
        <f>+VLOOKUP($D$4,#REF!,42,FALSE)</f>
        <v>#REF!</v>
      </c>
      <c r="P26" s="261"/>
      <c r="Q26" s="261"/>
      <c r="R26" s="262"/>
      <c r="S26" s="272" t="s">
        <v>866</v>
      </c>
      <c r="T26" s="273"/>
      <c r="U26" s="326" t="e">
        <f>+VLOOKUP($D$4,#REF!,33,FALSE)</f>
        <v>#REF!</v>
      </c>
      <c r="V26" s="273"/>
      <c r="W26" s="94"/>
      <c r="X26" s="84"/>
      <c r="Y26" s="84"/>
      <c r="Z26" s="84"/>
    </row>
    <row r="27" spans="1:26" ht="69.75" customHeight="1" x14ac:dyDescent="0.25">
      <c r="A27" s="84"/>
      <c r="B27" s="91"/>
      <c r="C27" s="270"/>
      <c r="D27" s="100" t="s">
        <v>842</v>
      </c>
      <c r="E27" s="265" t="e">
        <f>+VLOOKUP($D$4,#REF!,24,FALSE)</f>
        <v>#REF!</v>
      </c>
      <c r="F27" s="261"/>
      <c r="G27" s="262"/>
      <c r="H27" s="100" t="s">
        <v>711</v>
      </c>
      <c r="I27" s="265" t="e">
        <f>+VLOOKUP($D$4,#REF!,26,FALSE)</f>
        <v>#REF!</v>
      </c>
      <c r="J27" s="262"/>
      <c r="K27" s="260" t="s">
        <v>843</v>
      </c>
      <c r="L27" s="261"/>
      <c r="M27" s="261"/>
      <c r="N27" s="262"/>
      <c r="O27" s="265" t="s">
        <v>844</v>
      </c>
      <c r="P27" s="261"/>
      <c r="Q27" s="261"/>
      <c r="R27" s="262"/>
      <c r="S27" s="274"/>
      <c r="T27" s="275"/>
      <c r="U27" s="274"/>
      <c r="V27" s="275"/>
      <c r="W27" s="94"/>
      <c r="X27" s="84"/>
      <c r="Y27" s="84"/>
      <c r="Z27" s="84"/>
    </row>
    <row r="28" spans="1:26" ht="23.25" customHeight="1" x14ac:dyDescent="0.25">
      <c r="A28" s="84"/>
      <c r="B28" s="91"/>
      <c r="C28" s="312"/>
      <c r="D28" s="313"/>
      <c r="E28" s="313"/>
      <c r="F28" s="313"/>
      <c r="G28" s="313"/>
      <c r="H28" s="313"/>
      <c r="I28" s="313"/>
      <c r="J28" s="313"/>
      <c r="K28" s="313"/>
      <c r="L28" s="313"/>
      <c r="M28" s="313"/>
      <c r="N28" s="313"/>
      <c r="O28" s="313"/>
      <c r="P28" s="313"/>
      <c r="Q28" s="313"/>
      <c r="R28" s="313"/>
      <c r="S28" s="313"/>
      <c r="T28" s="313"/>
      <c r="U28" s="313"/>
      <c r="V28" s="313"/>
      <c r="W28" s="94"/>
      <c r="X28" s="84"/>
      <c r="Y28" s="84"/>
      <c r="Z28" s="84"/>
    </row>
    <row r="29" spans="1:26" ht="57" customHeight="1" x14ac:dyDescent="0.25">
      <c r="A29" s="84"/>
      <c r="B29" s="91"/>
      <c r="C29" s="271" t="s">
        <v>845</v>
      </c>
      <c r="D29" s="256"/>
      <c r="E29" s="257" t="e">
        <f>+VLOOKUP($D$4,#REF!,38,FALSE)</f>
        <v>#REF!</v>
      </c>
      <c r="F29" s="255"/>
      <c r="G29" s="256"/>
      <c r="H29" s="332" t="s">
        <v>409</v>
      </c>
      <c r="I29" s="262"/>
      <c r="J29" s="333" t="e">
        <f>+VLOOKUP($D$4,#REF!,32,FALSE)</f>
        <v>#REF!</v>
      </c>
      <c r="K29" s="255"/>
      <c r="L29" s="255"/>
      <c r="M29" s="334"/>
      <c r="N29" s="260" t="s">
        <v>867</v>
      </c>
      <c r="O29" s="261"/>
      <c r="P29" s="261"/>
      <c r="Q29" s="262"/>
      <c r="R29" s="320" t="e">
        <f>+VLOOKUP($D$4,#REF!,25,FALSE)</f>
        <v>#REF!</v>
      </c>
      <c r="S29" s="261"/>
      <c r="T29" s="261"/>
      <c r="U29" s="261"/>
      <c r="V29" s="262"/>
      <c r="W29" s="94"/>
      <c r="X29" s="84"/>
      <c r="Y29" s="84"/>
      <c r="Z29" s="84"/>
    </row>
    <row r="30" spans="1:26" ht="14.25" customHeight="1" x14ac:dyDescent="0.25">
      <c r="A30" s="84"/>
      <c r="B30" s="91"/>
      <c r="C30" s="268"/>
      <c r="D30" s="215"/>
      <c r="E30" s="215"/>
      <c r="F30" s="215"/>
      <c r="G30" s="215"/>
      <c r="H30" s="215"/>
      <c r="I30" s="215"/>
      <c r="J30" s="215"/>
      <c r="K30" s="215"/>
      <c r="L30" s="215"/>
      <c r="M30" s="215"/>
      <c r="N30" s="215"/>
      <c r="O30" s="215"/>
      <c r="P30" s="215"/>
      <c r="Q30" s="215"/>
      <c r="R30" s="215"/>
      <c r="S30" s="215"/>
      <c r="T30" s="215"/>
      <c r="U30" s="215"/>
      <c r="V30" s="215"/>
      <c r="W30" s="94"/>
      <c r="X30" s="84"/>
      <c r="Y30" s="84"/>
      <c r="Z30" s="84"/>
    </row>
    <row r="31" spans="1:26" ht="32.25" customHeight="1" x14ac:dyDescent="0.25">
      <c r="A31" s="84"/>
      <c r="B31" s="91"/>
      <c r="C31" s="329" t="s">
        <v>766</v>
      </c>
      <c r="D31" s="277" t="s">
        <v>847</v>
      </c>
      <c r="E31" s="279" t="s">
        <v>848</v>
      </c>
      <c r="F31" s="267"/>
      <c r="G31" s="267"/>
      <c r="H31" s="280"/>
      <c r="I31" s="330" t="s">
        <v>816</v>
      </c>
      <c r="J31" s="255"/>
      <c r="K31" s="256"/>
      <c r="L31" s="279" t="s">
        <v>849</v>
      </c>
      <c r="M31" s="267"/>
      <c r="N31" s="267"/>
      <c r="O31" s="280"/>
      <c r="P31" s="285" t="s">
        <v>850</v>
      </c>
      <c r="Q31" s="255"/>
      <c r="R31" s="255"/>
      <c r="S31" s="256"/>
      <c r="T31" s="279" t="s">
        <v>851</v>
      </c>
      <c r="U31" s="327"/>
      <c r="V31" s="103" t="s">
        <v>852</v>
      </c>
      <c r="W31" s="94"/>
      <c r="X31" s="84"/>
      <c r="Y31" s="84"/>
      <c r="Z31" s="84"/>
    </row>
    <row r="32" spans="1:26" ht="32.25" customHeight="1" x14ac:dyDescent="0.25">
      <c r="A32" s="84"/>
      <c r="B32" s="91"/>
      <c r="C32" s="278"/>
      <c r="D32" s="278"/>
      <c r="E32" s="281"/>
      <c r="F32" s="282"/>
      <c r="G32" s="282"/>
      <c r="H32" s="283"/>
      <c r="I32" s="331">
        <v>0.7</v>
      </c>
      <c r="J32" s="255"/>
      <c r="K32" s="256"/>
      <c r="L32" s="281"/>
      <c r="M32" s="282"/>
      <c r="N32" s="282"/>
      <c r="O32" s="283"/>
      <c r="P32" s="104">
        <v>0.7</v>
      </c>
      <c r="Q32" s="105"/>
      <c r="R32" s="106">
        <v>0.999</v>
      </c>
      <c r="S32" s="107"/>
      <c r="T32" s="281"/>
      <c r="U32" s="328"/>
      <c r="V32" s="108">
        <v>1</v>
      </c>
      <c r="W32" s="94"/>
      <c r="X32" s="84"/>
      <c r="Y32" s="84"/>
      <c r="Z32" s="84"/>
    </row>
    <row r="33" spans="1:26" ht="32.25" customHeight="1" x14ac:dyDescent="0.25">
      <c r="A33" s="84"/>
      <c r="B33" s="91"/>
      <c r="C33" s="109"/>
      <c r="D33" s="110"/>
      <c r="E33" s="110"/>
      <c r="F33" s="110"/>
      <c r="G33" s="110"/>
      <c r="H33" s="110"/>
      <c r="I33" s="110"/>
      <c r="J33" s="110"/>
      <c r="K33" s="110"/>
      <c r="L33" s="110"/>
      <c r="M33" s="110"/>
      <c r="N33" s="110"/>
      <c r="O33" s="110"/>
      <c r="P33" s="110"/>
      <c r="Q33" s="110"/>
      <c r="R33" s="110"/>
      <c r="S33" s="110"/>
      <c r="T33" s="110"/>
      <c r="U33" s="110"/>
      <c r="V33" s="110"/>
      <c r="W33" s="94"/>
      <c r="X33" s="84"/>
      <c r="Y33" s="84"/>
      <c r="Z33" s="84"/>
    </row>
    <row r="34" spans="1:26" ht="56.25" customHeight="1" x14ac:dyDescent="0.25">
      <c r="A34" s="84"/>
      <c r="B34" s="91"/>
      <c r="C34" s="314" t="s">
        <v>853</v>
      </c>
      <c r="D34" s="287" t="s">
        <v>854</v>
      </c>
      <c r="E34" s="111" t="s">
        <v>176</v>
      </c>
      <c r="F34" s="111" t="s">
        <v>190</v>
      </c>
      <c r="G34" s="111" t="s">
        <v>205</v>
      </c>
      <c r="H34" s="111" t="s">
        <v>799</v>
      </c>
      <c r="I34" s="111" t="s">
        <v>220</v>
      </c>
      <c r="J34" s="111" t="s">
        <v>233</v>
      </c>
      <c r="K34" s="111" t="s">
        <v>243</v>
      </c>
      <c r="L34" s="111" t="s">
        <v>803</v>
      </c>
      <c r="M34" s="111" t="s">
        <v>254</v>
      </c>
      <c r="N34" s="111" t="s">
        <v>855</v>
      </c>
      <c r="O34" s="111" t="s">
        <v>856</v>
      </c>
      <c r="P34" s="111" t="s">
        <v>807</v>
      </c>
      <c r="Q34" s="111" t="s">
        <v>278</v>
      </c>
      <c r="R34" s="111" t="s">
        <v>286</v>
      </c>
      <c r="S34" s="111" t="s">
        <v>294</v>
      </c>
      <c r="T34" s="111" t="s">
        <v>811</v>
      </c>
      <c r="U34" s="112" t="s">
        <v>868</v>
      </c>
      <c r="V34" s="113" t="s">
        <v>869</v>
      </c>
      <c r="W34" s="94"/>
      <c r="X34" s="84"/>
      <c r="Y34" s="84"/>
      <c r="Z34" s="84"/>
    </row>
    <row r="35" spans="1:26" ht="32.25" customHeight="1" x14ac:dyDescent="0.25">
      <c r="A35" s="84"/>
      <c r="B35" s="91"/>
      <c r="C35" s="315"/>
      <c r="D35" s="278"/>
      <c r="E35" s="114" t="e">
        <f>+VLOOKUP($D$4,#REF!,44,FALSE)</f>
        <v>#REF!</v>
      </c>
      <c r="F35" s="114" t="e">
        <f>+VLOOKUP($D$4,#REF!,45,FALSE)</f>
        <v>#REF!</v>
      </c>
      <c r="G35" s="114" t="e">
        <f>+VLOOKUP($D$4,#REF!,46,FALSE)</f>
        <v>#REF!</v>
      </c>
      <c r="H35" s="115" t="e">
        <f>+VLOOKUP($D$4,#REF!,47,FALSE)</f>
        <v>#REF!</v>
      </c>
      <c r="I35" s="114" t="e">
        <f>+VLOOKUP($D$4,#REF!,48,FALSE)</f>
        <v>#REF!</v>
      </c>
      <c r="J35" s="114" t="e">
        <f>+VLOOKUP($D$4,#REF!,49,FALSE)</f>
        <v>#REF!</v>
      </c>
      <c r="K35" s="114" t="e">
        <f>+VLOOKUP($D$4,#REF!,50,FALSE)</f>
        <v>#REF!</v>
      </c>
      <c r="L35" s="115" t="e">
        <f>+VLOOKUP($D$4,#REF!,51,FALSE)</f>
        <v>#REF!</v>
      </c>
      <c r="M35" s="114" t="e">
        <f>+VLOOKUP($D$4,#REF!,52,FALSE)</f>
        <v>#REF!</v>
      </c>
      <c r="N35" s="114" t="e">
        <f>+VLOOKUP($D$4,#REF!,53,FALSE)</f>
        <v>#REF!</v>
      </c>
      <c r="O35" s="114" t="e">
        <f>+VLOOKUP($D$4,#REF!,54,FALSE)</f>
        <v>#REF!</v>
      </c>
      <c r="P35" s="115" t="e">
        <f>+VLOOKUP($D$4,#REF!,55,FALSE)</f>
        <v>#REF!</v>
      </c>
      <c r="Q35" s="114" t="e">
        <f>+VLOOKUP($D$4,#REF!,56,FALSE)</f>
        <v>#REF!</v>
      </c>
      <c r="R35" s="114" t="e">
        <f>+VLOOKUP($D$4,#REF!,57,FALSE)</f>
        <v>#REF!</v>
      </c>
      <c r="S35" s="114" t="e">
        <f>+VLOOKUP($D$4,#REF!,58,FALSE)</f>
        <v>#REF!</v>
      </c>
      <c r="T35" s="115" t="e">
        <f>+VLOOKUP($D$4,#REF!,59,FALSE)</f>
        <v>#REF!</v>
      </c>
      <c r="U35" s="118"/>
      <c r="V35" s="119">
        <v>45658</v>
      </c>
      <c r="W35" s="94"/>
      <c r="X35" s="84"/>
      <c r="Y35" s="84"/>
      <c r="Z35" s="84"/>
    </row>
    <row r="36" spans="1:26" ht="32.25" customHeight="1" x14ac:dyDescent="0.25">
      <c r="A36" s="84"/>
      <c r="B36" s="91"/>
      <c r="C36" s="109"/>
      <c r="D36" s="110"/>
      <c r="E36" s="110"/>
      <c r="F36" s="110"/>
      <c r="G36" s="110"/>
      <c r="H36" s="110"/>
      <c r="I36" s="110"/>
      <c r="J36" s="110"/>
      <c r="K36" s="110"/>
      <c r="L36" s="110"/>
      <c r="M36" s="110"/>
      <c r="N36" s="110"/>
      <c r="O36" s="110"/>
      <c r="P36" s="110"/>
      <c r="Q36" s="110"/>
      <c r="R36" s="110"/>
      <c r="S36" s="110"/>
      <c r="T36" s="110"/>
      <c r="U36" s="110"/>
      <c r="V36" s="110"/>
      <c r="W36" s="94"/>
      <c r="X36" s="84"/>
      <c r="Y36" s="84"/>
      <c r="Z36" s="84"/>
    </row>
    <row r="37" spans="1:26" ht="185.25" customHeight="1" x14ac:dyDescent="0.25">
      <c r="A37" s="84"/>
      <c r="B37" s="91"/>
      <c r="C37" s="175" t="s">
        <v>954</v>
      </c>
      <c r="D37" s="98"/>
      <c r="E37" s="316" t="e">
        <f>+VLOOKUP($D$4,#REF!,19,FALSE)</f>
        <v>#REF!</v>
      </c>
      <c r="F37" s="261"/>
      <c r="G37" s="261"/>
      <c r="H37" s="261"/>
      <c r="I37" s="261"/>
      <c r="J37" s="261"/>
      <c r="K37" s="261"/>
      <c r="L37" s="261"/>
      <c r="M37" s="261"/>
      <c r="N37" s="261"/>
      <c r="O37" s="261"/>
      <c r="P37" s="261"/>
      <c r="Q37" s="261"/>
      <c r="R37" s="261"/>
      <c r="S37" s="261"/>
      <c r="T37" s="261"/>
      <c r="U37" s="261"/>
      <c r="V37" s="262"/>
      <c r="W37" s="94"/>
      <c r="X37" s="84"/>
      <c r="Y37" s="84"/>
      <c r="Z37" s="84"/>
    </row>
    <row r="38" spans="1:26" ht="14.25" customHeight="1" x14ac:dyDescent="0.25">
      <c r="A38" s="84"/>
      <c r="B38" s="91"/>
      <c r="C38" s="121"/>
      <c r="D38" s="121"/>
      <c r="E38" s="121"/>
      <c r="F38" s="121"/>
      <c r="G38" s="121"/>
      <c r="H38" s="121"/>
      <c r="I38" s="121"/>
      <c r="J38" s="121"/>
      <c r="K38" s="121"/>
      <c r="L38" s="121"/>
      <c r="M38" s="121"/>
      <c r="N38" s="121"/>
      <c r="O38" s="121"/>
      <c r="P38" s="121"/>
      <c r="Q38" s="121"/>
      <c r="R38" s="121"/>
      <c r="S38" s="121"/>
      <c r="T38" s="121"/>
      <c r="U38" s="121"/>
      <c r="V38" s="121"/>
      <c r="W38" s="94"/>
      <c r="X38" s="84"/>
      <c r="Y38" s="84"/>
      <c r="Z38" s="84"/>
    </row>
    <row r="39" spans="1:26" ht="14.25" customHeight="1" x14ac:dyDescent="0.25">
      <c r="A39" s="84"/>
      <c r="B39" s="91"/>
      <c r="C39" s="84"/>
      <c r="D39" s="84"/>
      <c r="E39" s="84"/>
      <c r="F39" s="84"/>
      <c r="G39" s="84"/>
      <c r="H39" s="84"/>
      <c r="I39" s="84"/>
      <c r="J39" s="84"/>
      <c r="K39" s="84"/>
      <c r="L39" s="84"/>
      <c r="M39" s="84"/>
      <c r="N39" s="84"/>
      <c r="O39" s="84"/>
      <c r="P39" s="84"/>
      <c r="Q39" s="84"/>
      <c r="R39" s="84"/>
      <c r="S39" s="84"/>
      <c r="T39" s="84"/>
      <c r="U39" s="84"/>
      <c r="V39" s="84"/>
      <c r="W39" s="94"/>
      <c r="X39" s="84"/>
      <c r="Y39" s="84"/>
      <c r="Z39" s="84"/>
    </row>
    <row r="40" spans="1:26" ht="26.25" customHeight="1" x14ac:dyDescent="0.25">
      <c r="A40" s="84"/>
      <c r="B40" s="91"/>
      <c r="C40" s="84"/>
      <c r="D40" s="123" t="s">
        <v>870</v>
      </c>
      <c r="E40" s="84"/>
      <c r="F40" s="84"/>
      <c r="G40" s="84"/>
      <c r="H40" s="84"/>
      <c r="I40" s="84"/>
      <c r="J40" s="84"/>
      <c r="K40" s="84"/>
      <c r="L40" s="84"/>
      <c r="M40" s="84"/>
      <c r="N40" s="84"/>
      <c r="O40" s="84"/>
      <c r="P40" s="84"/>
      <c r="Q40" s="84"/>
      <c r="R40" s="84"/>
      <c r="S40" s="84"/>
      <c r="T40" s="84"/>
      <c r="U40" s="84"/>
      <c r="V40" s="84"/>
      <c r="W40" s="94"/>
      <c r="X40" s="84"/>
      <c r="Y40" s="84"/>
      <c r="Z40" s="84"/>
    </row>
    <row r="41" spans="1:26" ht="46.5" customHeight="1" x14ac:dyDescent="0.25">
      <c r="A41" s="84"/>
      <c r="B41" s="91"/>
      <c r="C41" s="97" t="s">
        <v>165</v>
      </c>
      <c r="D41" s="98"/>
      <c r="E41" s="316" t="e">
        <f>+VLOOKUP($D$4,#REF!,41,FALSE)</f>
        <v>#REF!</v>
      </c>
      <c r="F41" s="261"/>
      <c r="G41" s="261"/>
      <c r="H41" s="261"/>
      <c r="I41" s="261"/>
      <c r="J41" s="261"/>
      <c r="K41" s="261"/>
      <c r="L41" s="261"/>
      <c r="M41" s="261"/>
      <c r="N41" s="261"/>
      <c r="O41" s="261"/>
      <c r="P41" s="261"/>
      <c r="Q41" s="261"/>
      <c r="R41" s="261"/>
      <c r="S41" s="261"/>
      <c r="T41" s="261"/>
      <c r="U41" s="261"/>
      <c r="V41" s="262"/>
      <c r="W41" s="94"/>
      <c r="X41" s="84"/>
      <c r="Y41" s="84"/>
      <c r="Z41" s="84"/>
    </row>
    <row r="42" spans="1:26" ht="29.25" customHeight="1" x14ac:dyDescent="0.25">
      <c r="A42" s="84"/>
      <c r="B42" s="91"/>
      <c r="C42" s="121"/>
      <c r="D42" s="121"/>
      <c r="E42" s="121"/>
      <c r="F42" s="121"/>
      <c r="G42" s="121"/>
      <c r="H42" s="121"/>
      <c r="I42" s="121"/>
      <c r="J42" s="121"/>
      <c r="K42" s="121"/>
      <c r="L42" s="121"/>
      <c r="M42" s="121"/>
      <c r="N42" s="121"/>
      <c r="O42" s="121"/>
      <c r="P42" s="121"/>
      <c r="Q42" s="121"/>
      <c r="R42" s="121"/>
      <c r="S42" s="121"/>
      <c r="T42" s="121"/>
      <c r="U42" s="121"/>
      <c r="V42" s="121"/>
      <c r="W42" s="94"/>
      <c r="X42" s="84"/>
      <c r="Y42" s="84"/>
      <c r="Z42" s="84"/>
    </row>
    <row r="43" spans="1:26" ht="21" customHeight="1" x14ac:dyDescent="0.25">
      <c r="A43" s="84"/>
      <c r="B43" s="138"/>
      <c r="C43" s="317" t="s">
        <v>871</v>
      </c>
      <c r="D43" s="291"/>
      <c r="E43" s="291"/>
      <c r="F43" s="291"/>
      <c r="G43" s="291"/>
      <c r="H43" s="291"/>
      <c r="I43" s="291"/>
      <c r="J43" s="291"/>
      <c r="K43" s="291"/>
      <c r="L43" s="291"/>
      <c r="M43" s="291"/>
      <c r="N43" s="291"/>
      <c r="O43" s="291"/>
      <c r="P43" s="291"/>
      <c r="Q43" s="291"/>
      <c r="R43" s="291"/>
      <c r="S43" s="291"/>
      <c r="T43" s="291"/>
      <c r="U43" s="291"/>
      <c r="V43" s="293"/>
      <c r="W43" s="139"/>
      <c r="X43" s="84"/>
      <c r="Y43" s="84"/>
      <c r="Z43" s="84"/>
    </row>
    <row r="44" spans="1:26" ht="14.25" customHeight="1" x14ac:dyDescent="0.25">
      <c r="A44" s="84"/>
      <c r="B44" s="350"/>
      <c r="C44" s="215"/>
      <c r="D44" s="215"/>
      <c r="E44" s="215"/>
      <c r="F44" s="215"/>
      <c r="G44" s="215"/>
      <c r="H44" s="215"/>
      <c r="I44" s="215"/>
      <c r="J44" s="215"/>
      <c r="K44" s="215"/>
      <c r="L44" s="215"/>
      <c r="M44" s="215"/>
      <c r="N44" s="215"/>
      <c r="O44" s="215"/>
      <c r="P44" s="215"/>
      <c r="Q44" s="215"/>
      <c r="R44" s="215"/>
      <c r="S44" s="215"/>
      <c r="T44" s="215"/>
      <c r="U44" s="215"/>
      <c r="V44" s="215"/>
      <c r="W44" s="351"/>
      <c r="X44" s="84"/>
      <c r="Y44" s="84"/>
      <c r="Z44" s="84"/>
    </row>
    <row r="45" spans="1:26" ht="14.25" customHeight="1" x14ac:dyDescent="0.25">
      <c r="A45" s="84"/>
      <c r="B45" s="91"/>
      <c r="C45" s="140" t="s">
        <v>872</v>
      </c>
      <c r="D45" s="141" t="s">
        <v>873</v>
      </c>
      <c r="E45" s="101"/>
      <c r="F45" s="101"/>
      <c r="G45" s="101"/>
      <c r="H45" s="101"/>
      <c r="I45" s="101"/>
      <c r="J45" s="101"/>
      <c r="K45" s="101"/>
      <c r="L45" s="101"/>
      <c r="M45" s="101"/>
      <c r="N45" s="101"/>
      <c r="O45" s="101"/>
      <c r="P45" s="101"/>
      <c r="Q45" s="101"/>
      <c r="R45" s="101"/>
      <c r="S45" s="101"/>
      <c r="T45" s="101"/>
      <c r="U45" s="101"/>
      <c r="V45" s="101"/>
      <c r="W45" s="124"/>
      <c r="X45" s="84"/>
      <c r="Y45" s="84"/>
      <c r="Z45" s="84"/>
    </row>
    <row r="46" spans="1:26" ht="14.25" customHeight="1" x14ac:dyDescent="0.25">
      <c r="A46" s="84"/>
      <c r="B46" s="91"/>
      <c r="C46" s="142"/>
      <c r="D46" s="142"/>
      <c r="E46" s="142"/>
      <c r="F46" s="142"/>
      <c r="G46" s="142"/>
      <c r="H46" s="142"/>
      <c r="I46" s="142"/>
      <c r="J46" s="142"/>
      <c r="K46" s="142"/>
      <c r="L46" s="142"/>
      <c r="M46" s="142"/>
      <c r="N46" s="142"/>
      <c r="O46" s="142"/>
      <c r="P46" s="142"/>
      <c r="Q46" s="101"/>
      <c r="R46" s="101"/>
      <c r="S46" s="101"/>
      <c r="T46" s="101"/>
      <c r="U46" s="101"/>
      <c r="V46" s="101"/>
      <c r="W46" s="124"/>
      <c r="X46" s="84"/>
      <c r="Y46" s="84"/>
      <c r="Z46" s="84"/>
    </row>
    <row r="47" spans="1:26" ht="33" customHeight="1" x14ac:dyDescent="0.25">
      <c r="A47" s="84"/>
      <c r="B47" s="91"/>
      <c r="C47" s="143" t="s">
        <v>162</v>
      </c>
      <c r="D47" s="353" t="s">
        <v>220</v>
      </c>
      <c r="E47" s="291"/>
      <c r="F47" s="291"/>
      <c r="G47" s="293"/>
      <c r="H47" s="345" t="s">
        <v>874</v>
      </c>
      <c r="I47" s="293"/>
      <c r="J47" s="352">
        <v>1</v>
      </c>
      <c r="K47" s="291"/>
      <c r="L47" s="291"/>
      <c r="M47" s="345" t="s">
        <v>875</v>
      </c>
      <c r="N47" s="293"/>
      <c r="O47" s="357">
        <v>1</v>
      </c>
      <c r="P47" s="291"/>
      <c r="Q47" s="291"/>
      <c r="R47" s="293"/>
      <c r="S47" s="345" t="s">
        <v>876</v>
      </c>
      <c r="T47" s="346"/>
      <c r="U47" s="358" t="e">
        <f>+IF(E27="NA",0,"Registrar Denominador según la fórmula")</f>
        <v>#REF!</v>
      </c>
      <c r="V47" s="293"/>
      <c r="W47" s="96"/>
      <c r="X47" s="84"/>
      <c r="Y47" s="84"/>
      <c r="Z47" s="84"/>
    </row>
    <row r="48" spans="1:26" ht="14.25" customHeight="1" x14ac:dyDescent="0.25">
      <c r="A48" s="84"/>
      <c r="B48" s="91"/>
      <c r="C48" s="268"/>
      <c r="D48" s="215"/>
      <c r="E48" s="215"/>
      <c r="F48" s="215"/>
      <c r="G48" s="215"/>
      <c r="H48" s="215"/>
      <c r="I48" s="215"/>
      <c r="J48" s="215"/>
      <c r="K48" s="215"/>
      <c r="L48" s="215"/>
      <c r="M48" s="215"/>
      <c r="N48" s="215"/>
      <c r="O48" s="215"/>
      <c r="P48" s="215"/>
      <c r="Q48" s="215"/>
      <c r="R48" s="215"/>
      <c r="S48" s="215"/>
      <c r="T48" s="215"/>
      <c r="U48" s="215"/>
      <c r="V48" s="215"/>
      <c r="W48" s="351"/>
      <c r="X48" s="84"/>
      <c r="Y48" s="84"/>
      <c r="Z48" s="84"/>
    </row>
    <row r="49" spans="1:26" ht="24.75" customHeight="1" x14ac:dyDescent="0.25">
      <c r="A49" s="84"/>
      <c r="B49" s="91"/>
      <c r="C49" s="143" t="s">
        <v>877</v>
      </c>
      <c r="D49" s="354" t="e">
        <f>IF(E27="NA",(O47/J47),(O47*100%/U47))</f>
        <v>#REF!</v>
      </c>
      <c r="E49" s="291"/>
      <c r="F49" s="293"/>
      <c r="G49" s="144"/>
      <c r="H49" s="355" t="s">
        <v>843</v>
      </c>
      <c r="I49" s="215"/>
      <c r="J49" s="356"/>
      <c r="K49" s="215"/>
      <c r="L49" s="215"/>
      <c r="M49" s="84"/>
      <c r="N49" s="84"/>
      <c r="O49" s="355"/>
      <c r="P49" s="215"/>
      <c r="Q49" s="145"/>
      <c r="R49" s="84"/>
      <c r="S49" s="84"/>
      <c r="T49" s="84"/>
      <c r="U49" s="84"/>
      <c r="V49" s="84"/>
      <c r="W49" s="94"/>
      <c r="X49" s="84"/>
      <c r="Y49" s="84"/>
      <c r="Z49" s="84"/>
    </row>
    <row r="50" spans="1:26" ht="14.25" customHeight="1" x14ac:dyDescent="0.25">
      <c r="A50" s="84"/>
      <c r="B50" s="91"/>
      <c r="C50" s="101"/>
      <c r="D50" s="101"/>
      <c r="E50" s="101"/>
      <c r="F50" s="101"/>
      <c r="G50" s="101"/>
      <c r="H50" s="101"/>
      <c r="I50" s="101"/>
      <c r="J50" s="101"/>
      <c r="K50" s="101"/>
      <c r="L50" s="101"/>
      <c r="M50" s="101"/>
      <c r="N50" s="101"/>
      <c r="O50" s="101"/>
      <c r="P50" s="101"/>
      <c r="Q50" s="101"/>
      <c r="R50" s="101"/>
      <c r="S50" s="101"/>
      <c r="T50" s="101"/>
      <c r="U50" s="101"/>
      <c r="V50" s="101"/>
      <c r="W50" s="124"/>
      <c r="X50" s="84"/>
      <c r="Y50" s="84"/>
      <c r="Z50" s="84"/>
    </row>
    <row r="51" spans="1:26" ht="30.75" customHeight="1" x14ac:dyDescent="0.25">
      <c r="A51" s="84"/>
      <c r="B51" s="91"/>
      <c r="C51" s="140" t="s">
        <v>878</v>
      </c>
      <c r="D51" s="268" t="s">
        <v>879</v>
      </c>
      <c r="E51" s="215"/>
      <c r="F51" s="215"/>
      <c r="G51" s="215"/>
      <c r="H51" s="215"/>
      <c r="I51" s="215"/>
      <c r="J51" s="215"/>
      <c r="K51" s="215"/>
      <c r="L51" s="215"/>
      <c r="M51" s="215"/>
      <c r="N51" s="215"/>
      <c r="O51" s="215"/>
      <c r="P51" s="215"/>
      <c r="Q51" s="215"/>
      <c r="R51" s="215"/>
      <c r="S51" s="215"/>
      <c r="T51" s="215"/>
      <c r="U51" s="101"/>
      <c r="V51" s="101"/>
      <c r="W51" s="124"/>
      <c r="X51" s="84"/>
      <c r="Y51" s="84"/>
      <c r="Z51" s="84"/>
    </row>
    <row r="52" spans="1:26" ht="42" customHeight="1" x14ac:dyDescent="0.25">
      <c r="A52" s="84"/>
      <c r="B52" s="91"/>
      <c r="C52" s="314" t="s">
        <v>853</v>
      </c>
      <c r="D52" s="287" t="s">
        <v>880</v>
      </c>
      <c r="E52" s="111" t="s">
        <v>176</v>
      </c>
      <c r="F52" s="111" t="s">
        <v>190</v>
      </c>
      <c r="G52" s="111" t="s">
        <v>205</v>
      </c>
      <c r="H52" s="111" t="s">
        <v>799</v>
      </c>
      <c r="I52" s="111" t="s">
        <v>220</v>
      </c>
      <c r="J52" s="111" t="s">
        <v>233</v>
      </c>
      <c r="K52" s="111" t="s">
        <v>243</v>
      </c>
      <c r="L52" s="111" t="s">
        <v>803</v>
      </c>
      <c r="M52" s="111" t="s">
        <v>254</v>
      </c>
      <c r="N52" s="111" t="s">
        <v>855</v>
      </c>
      <c r="O52" s="111" t="s">
        <v>856</v>
      </c>
      <c r="P52" s="111" t="s">
        <v>807</v>
      </c>
      <c r="Q52" s="111" t="s">
        <v>278</v>
      </c>
      <c r="R52" s="111" t="s">
        <v>286</v>
      </c>
      <c r="S52" s="111" t="s">
        <v>294</v>
      </c>
      <c r="T52" s="111" t="s">
        <v>811</v>
      </c>
      <c r="U52" s="112" t="s">
        <v>868</v>
      </c>
      <c r="V52" s="101"/>
      <c r="W52" s="124"/>
      <c r="X52" s="84"/>
      <c r="Y52" s="84"/>
      <c r="Z52" s="84"/>
    </row>
    <row r="53" spans="1:26" ht="42" customHeight="1" x14ac:dyDescent="0.25">
      <c r="A53" s="84"/>
      <c r="B53" s="91"/>
      <c r="C53" s="315"/>
      <c r="D53" s="278"/>
      <c r="E53" s="146">
        <v>2</v>
      </c>
      <c r="F53" s="146">
        <v>3</v>
      </c>
      <c r="G53" s="146">
        <v>5</v>
      </c>
      <c r="H53" s="147"/>
      <c r="I53" s="146">
        <v>4</v>
      </c>
      <c r="J53" s="146">
        <v>5</v>
      </c>
      <c r="K53" s="146">
        <v>7</v>
      </c>
      <c r="L53" s="147"/>
      <c r="M53" s="146">
        <v>7</v>
      </c>
      <c r="N53" s="146">
        <v>3</v>
      </c>
      <c r="O53" s="146">
        <v>2</v>
      </c>
      <c r="P53" s="147"/>
      <c r="Q53" s="146">
        <v>1</v>
      </c>
      <c r="R53" s="146">
        <v>2</v>
      </c>
      <c r="S53" s="146">
        <v>10</v>
      </c>
      <c r="T53" s="147"/>
      <c r="U53" s="118">
        <f>+U43-H53-L53-P53-T53</f>
        <v>0</v>
      </c>
      <c r="V53" s="101"/>
      <c r="W53" s="124"/>
      <c r="X53" s="84"/>
      <c r="Y53" s="84"/>
      <c r="Z53" s="84"/>
    </row>
    <row r="54" spans="1:26" ht="14.25" customHeight="1" x14ac:dyDescent="0.25">
      <c r="A54" s="84"/>
      <c r="B54" s="91"/>
      <c r="C54" s="101"/>
      <c r="D54" s="101"/>
      <c r="E54" s="101"/>
      <c r="F54" s="101"/>
      <c r="G54" s="101"/>
      <c r="H54" s="101"/>
      <c r="I54" s="101"/>
      <c r="J54" s="101"/>
      <c r="K54" s="101"/>
      <c r="L54" s="101"/>
      <c r="M54" s="101"/>
      <c r="N54" s="101"/>
      <c r="O54" s="101"/>
      <c r="P54" s="101"/>
      <c r="Q54" s="101"/>
      <c r="R54" s="101"/>
      <c r="S54" s="101"/>
      <c r="T54" s="101"/>
      <c r="U54" s="101"/>
      <c r="V54" s="101"/>
      <c r="W54" s="124"/>
      <c r="X54" s="84"/>
      <c r="Y54" s="84"/>
      <c r="Z54" s="84"/>
    </row>
    <row r="55" spans="1:26" ht="14.25" customHeight="1" x14ac:dyDescent="0.25">
      <c r="A55" s="84"/>
      <c r="B55" s="91"/>
      <c r="C55" s="101"/>
      <c r="D55" s="101"/>
      <c r="E55" s="101"/>
      <c r="F55" s="101"/>
      <c r="G55" s="101"/>
      <c r="H55" s="101"/>
      <c r="I55" s="101"/>
      <c r="J55" s="101"/>
      <c r="K55" s="101"/>
      <c r="L55" s="101"/>
      <c r="M55" s="101"/>
      <c r="N55" s="101"/>
      <c r="O55" s="101"/>
      <c r="P55" s="101"/>
      <c r="Q55" s="101"/>
      <c r="R55" s="101"/>
      <c r="S55" s="101"/>
      <c r="T55" s="101"/>
      <c r="U55" s="101"/>
      <c r="V55" s="101"/>
      <c r="W55" s="124"/>
      <c r="X55" s="84"/>
      <c r="Y55" s="84"/>
      <c r="Z55" s="84"/>
    </row>
    <row r="56" spans="1:26" ht="21" customHeight="1" x14ac:dyDescent="0.25">
      <c r="A56" s="84"/>
      <c r="B56" s="91"/>
      <c r="C56" s="317" t="s">
        <v>881</v>
      </c>
      <c r="D56" s="291"/>
      <c r="E56" s="291"/>
      <c r="F56" s="291"/>
      <c r="G56" s="291"/>
      <c r="H56" s="291"/>
      <c r="I56" s="291"/>
      <c r="J56" s="291"/>
      <c r="K56" s="291"/>
      <c r="L56" s="291"/>
      <c r="M56" s="291"/>
      <c r="N56" s="291"/>
      <c r="O56" s="291"/>
      <c r="P56" s="291"/>
      <c r="Q56" s="291"/>
      <c r="R56" s="291"/>
      <c r="S56" s="291"/>
      <c r="T56" s="291"/>
      <c r="U56" s="291"/>
      <c r="V56" s="293"/>
      <c r="W56" s="125"/>
      <c r="X56" s="84"/>
      <c r="Y56" s="84"/>
      <c r="Z56" s="84"/>
    </row>
    <row r="57" spans="1:26" ht="6.75" customHeight="1" x14ac:dyDescent="0.25">
      <c r="A57" s="84"/>
      <c r="B57" s="91"/>
      <c r="C57" s="126"/>
      <c r="D57" s="127"/>
      <c r="E57" s="127"/>
      <c r="F57" s="127"/>
      <c r="G57" s="127"/>
      <c r="H57" s="127"/>
      <c r="I57" s="127"/>
      <c r="J57" s="127"/>
      <c r="K57" s="127"/>
      <c r="L57" s="127"/>
      <c r="M57" s="127"/>
      <c r="N57" s="127"/>
      <c r="O57" s="127"/>
      <c r="P57" s="127"/>
      <c r="Q57" s="127"/>
      <c r="R57" s="127"/>
      <c r="S57" s="127"/>
      <c r="T57" s="127"/>
      <c r="U57" s="127"/>
      <c r="V57" s="128"/>
      <c r="W57" s="129"/>
      <c r="X57" s="84"/>
      <c r="Y57" s="84"/>
      <c r="Z57" s="84"/>
    </row>
    <row r="58" spans="1:26" ht="24.75" customHeight="1" x14ac:dyDescent="0.25">
      <c r="A58" s="84"/>
      <c r="B58" s="91"/>
      <c r="C58" s="359" t="s">
        <v>882</v>
      </c>
      <c r="D58" s="268" t="s">
        <v>883</v>
      </c>
      <c r="E58" s="215"/>
      <c r="F58" s="215"/>
      <c r="G58" s="215"/>
      <c r="H58" s="215"/>
      <c r="I58" s="215"/>
      <c r="J58" s="215"/>
      <c r="K58" s="215"/>
      <c r="L58" s="215"/>
      <c r="M58" s="215"/>
      <c r="N58" s="215"/>
      <c r="O58" s="215"/>
      <c r="P58" s="215"/>
      <c r="Q58" s="215"/>
      <c r="R58" s="215"/>
      <c r="S58" s="215"/>
      <c r="T58" s="215"/>
      <c r="U58" s="215"/>
      <c r="V58" s="129"/>
      <c r="W58" s="129"/>
      <c r="X58" s="84"/>
      <c r="Y58" s="84"/>
      <c r="Z58" s="84"/>
    </row>
    <row r="59" spans="1:26" ht="24.75" customHeight="1" x14ac:dyDescent="0.25">
      <c r="A59" s="84"/>
      <c r="B59" s="91"/>
      <c r="C59" s="360"/>
      <c r="D59" s="215"/>
      <c r="E59" s="215"/>
      <c r="F59" s="215"/>
      <c r="G59" s="215"/>
      <c r="H59" s="215"/>
      <c r="I59" s="215"/>
      <c r="J59" s="215"/>
      <c r="K59" s="215"/>
      <c r="L59" s="215"/>
      <c r="M59" s="215"/>
      <c r="N59" s="215"/>
      <c r="O59" s="215"/>
      <c r="P59" s="215"/>
      <c r="Q59" s="215"/>
      <c r="R59" s="215"/>
      <c r="S59" s="215"/>
      <c r="T59" s="215"/>
      <c r="U59" s="215"/>
      <c r="V59" s="129"/>
      <c r="W59" s="129"/>
      <c r="X59" s="84"/>
      <c r="Y59" s="84"/>
      <c r="Z59" s="84"/>
    </row>
    <row r="60" spans="1:26" ht="7.5" customHeight="1" x14ac:dyDescent="0.25">
      <c r="A60" s="84"/>
      <c r="B60" s="91"/>
      <c r="C60" s="132"/>
      <c r="D60" s="133"/>
      <c r="E60" s="133"/>
      <c r="F60" s="133"/>
      <c r="G60" s="133"/>
      <c r="H60" s="133"/>
      <c r="I60" s="133"/>
      <c r="J60" s="133"/>
      <c r="K60" s="133"/>
      <c r="L60" s="133"/>
      <c r="M60" s="133"/>
      <c r="N60" s="133"/>
      <c r="O60" s="133"/>
      <c r="P60" s="133"/>
      <c r="Q60" s="133"/>
      <c r="R60" s="133"/>
      <c r="S60" s="133"/>
      <c r="T60" s="133"/>
      <c r="U60" s="133"/>
      <c r="V60" s="134"/>
      <c r="W60" s="129"/>
      <c r="X60" s="84"/>
      <c r="Y60" s="84"/>
      <c r="Z60" s="84"/>
    </row>
    <row r="61" spans="1:26" ht="14.25" customHeight="1" x14ac:dyDescent="0.25">
      <c r="A61" s="84"/>
      <c r="B61" s="91"/>
      <c r="C61" s="101"/>
      <c r="D61" s="101"/>
      <c r="E61" s="101"/>
      <c r="F61" s="101"/>
      <c r="G61" s="101"/>
      <c r="H61" s="101"/>
      <c r="I61" s="101"/>
      <c r="J61" s="101"/>
      <c r="K61" s="101"/>
      <c r="L61" s="101"/>
      <c r="M61" s="101"/>
      <c r="N61" s="101"/>
      <c r="O61" s="101"/>
      <c r="P61" s="101"/>
      <c r="Q61" s="101"/>
      <c r="R61" s="101"/>
      <c r="S61" s="101"/>
      <c r="T61" s="101"/>
      <c r="U61" s="101"/>
      <c r="V61" s="101"/>
      <c r="W61" s="124"/>
      <c r="X61" s="84"/>
      <c r="Y61" s="84"/>
      <c r="Z61" s="84"/>
    </row>
    <row r="62" spans="1:26" ht="24.75" customHeight="1" x14ac:dyDescent="0.25">
      <c r="A62" s="84"/>
      <c r="B62" s="91"/>
      <c r="C62" s="317" t="s">
        <v>884</v>
      </c>
      <c r="D62" s="291"/>
      <c r="E62" s="291"/>
      <c r="F62" s="291"/>
      <c r="G62" s="291"/>
      <c r="H62" s="291"/>
      <c r="I62" s="291"/>
      <c r="J62" s="291"/>
      <c r="K62" s="291"/>
      <c r="L62" s="291"/>
      <c r="M62" s="291"/>
      <c r="N62" s="291"/>
      <c r="O62" s="291"/>
      <c r="P62" s="291"/>
      <c r="Q62" s="291"/>
      <c r="R62" s="291"/>
      <c r="S62" s="291"/>
      <c r="T62" s="291"/>
      <c r="U62" s="291"/>
      <c r="V62" s="293"/>
      <c r="W62" s="125"/>
      <c r="X62" s="84"/>
      <c r="Y62" s="84"/>
      <c r="Z62" s="84"/>
    </row>
    <row r="63" spans="1:26" ht="27.75" customHeight="1" x14ac:dyDescent="0.25">
      <c r="A63" s="84"/>
      <c r="B63" s="91"/>
      <c r="C63" s="361" t="e">
        <f>+IF(AND(D49&gt;=P32,D49&lt;R32),"Alerta de posible Materialización del Riesgo",IF(D49&lt;I32,"Alerta de Riesgo Materializado","No aplica"))</f>
        <v>#REF!</v>
      </c>
      <c r="D63" s="363" t="s">
        <v>885</v>
      </c>
      <c r="E63" s="364"/>
      <c r="F63" s="364"/>
      <c r="G63" s="364"/>
      <c r="H63" s="364"/>
      <c r="I63" s="364"/>
      <c r="J63" s="364"/>
      <c r="K63" s="364"/>
      <c r="L63" s="364"/>
      <c r="M63" s="364"/>
      <c r="N63" s="364"/>
      <c r="O63" s="364"/>
      <c r="P63" s="364"/>
      <c r="Q63" s="364"/>
      <c r="R63" s="364"/>
      <c r="S63" s="364"/>
      <c r="T63" s="364"/>
      <c r="U63" s="364"/>
      <c r="V63" s="365"/>
      <c r="W63" s="129"/>
      <c r="X63" s="84"/>
      <c r="Y63" s="84"/>
      <c r="Z63" s="84"/>
    </row>
    <row r="64" spans="1:26" ht="37.5" customHeight="1" x14ac:dyDescent="0.25">
      <c r="A64" s="84"/>
      <c r="B64" s="91"/>
      <c r="C64" s="362"/>
      <c r="D64" s="366"/>
      <c r="E64" s="366"/>
      <c r="F64" s="366"/>
      <c r="G64" s="366"/>
      <c r="H64" s="366"/>
      <c r="I64" s="366"/>
      <c r="J64" s="366"/>
      <c r="K64" s="366"/>
      <c r="L64" s="366"/>
      <c r="M64" s="366"/>
      <c r="N64" s="366"/>
      <c r="O64" s="366"/>
      <c r="P64" s="366"/>
      <c r="Q64" s="366"/>
      <c r="R64" s="366"/>
      <c r="S64" s="366"/>
      <c r="T64" s="366"/>
      <c r="U64" s="366"/>
      <c r="V64" s="367"/>
      <c r="W64" s="129"/>
      <c r="X64" s="84"/>
      <c r="Y64" s="84"/>
      <c r="Z64" s="84"/>
    </row>
    <row r="65" spans="1:26" ht="14.25" customHeight="1" x14ac:dyDescent="0.25">
      <c r="A65" s="84"/>
      <c r="B65" s="91"/>
      <c r="C65" s="101"/>
      <c r="D65" s="101"/>
      <c r="E65" s="101"/>
      <c r="F65" s="101"/>
      <c r="G65" s="101"/>
      <c r="H65" s="101"/>
      <c r="I65" s="101"/>
      <c r="J65" s="101"/>
      <c r="K65" s="101"/>
      <c r="L65" s="101"/>
      <c r="M65" s="101"/>
      <c r="N65" s="101"/>
      <c r="O65" s="101"/>
      <c r="P65" s="101"/>
      <c r="Q65" s="101"/>
      <c r="R65" s="101"/>
      <c r="S65" s="101"/>
      <c r="T65" s="101"/>
      <c r="U65" s="101"/>
      <c r="V65" s="101"/>
      <c r="W65" s="124"/>
      <c r="X65" s="84"/>
      <c r="Y65" s="84"/>
      <c r="Z65" s="84"/>
    </row>
    <row r="66" spans="1:26" ht="18.75" customHeight="1" x14ac:dyDescent="0.25">
      <c r="A66" s="84"/>
      <c r="B66" s="91"/>
      <c r="C66" s="317" t="s">
        <v>886</v>
      </c>
      <c r="D66" s="291"/>
      <c r="E66" s="291"/>
      <c r="F66" s="291"/>
      <c r="G66" s="291"/>
      <c r="H66" s="291"/>
      <c r="I66" s="291"/>
      <c r="J66" s="291"/>
      <c r="K66" s="291"/>
      <c r="L66" s="291"/>
      <c r="M66" s="291"/>
      <c r="N66" s="291"/>
      <c r="O66" s="291"/>
      <c r="P66" s="291"/>
      <c r="Q66" s="291"/>
      <c r="R66" s="291"/>
      <c r="S66" s="291"/>
      <c r="T66" s="291"/>
      <c r="U66" s="291"/>
      <c r="V66" s="293"/>
      <c r="W66" s="125"/>
      <c r="X66" s="84"/>
      <c r="Y66" s="84"/>
      <c r="Z66" s="84"/>
    </row>
    <row r="67" spans="1:26" ht="14.25" customHeight="1" x14ac:dyDescent="0.25">
      <c r="A67" s="84"/>
      <c r="B67" s="91"/>
      <c r="C67" s="126"/>
      <c r="D67" s="127"/>
      <c r="E67" s="127"/>
      <c r="F67" s="127"/>
      <c r="G67" s="127"/>
      <c r="H67" s="127"/>
      <c r="I67" s="127"/>
      <c r="J67" s="127"/>
      <c r="K67" s="127"/>
      <c r="L67" s="127"/>
      <c r="M67" s="127"/>
      <c r="N67" s="127"/>
      <c r="O67" s="127"/>
      <c r="P67" s="127"/>
      <c r="Q67" s="127"/>
      <c r="R67" s="127"/>
      <c r="S67" s="127"/>
      <c r="T67" s="127"/>
      <c r="U67" s="127"/>
      <c r="V67" s="128"/>
      <c r="W67" s="129"/>
      <c r="X67" s="84"/>
      <c r="Y67" s="84"/>
      <c r="Z67" s="84"/>
    </row>
    <row r="68" spans="1:26" ht="68.25" customHeight="1" x14ac:dyDescent="0.25">
      <c r="A68" s="84"/>
      <c r="B68" s="91"/>
      <c r="C68" s="130"/>
      <c r="D68" s="131"/>
      <c r="E68" s="340" t="s">
        <v>887</v>
      </c>
      <c r="F68" s="215"/>
      <c r="G68" s="215"/>
      <c r="H68" s="215"/>
      <c r="I68" s="215"/>
      <c r="J68" s="215"/>
      <c r="K68" s="131"/>
      <c r="L68" s="131"/>
      <c r="M68" s="131"/>
      <c r="N68" s="131"/>
      <c r="O68" s="369" t="e">
        <f>+D22</f>
        <v>#REF!</v>
      </c>
      <c r="P68" s="211"/>
      <c r="Q68" s="211"/>
      <c r="R68" s="211"/>
      <c r="S68" s="211"/>
      <c r="T68" s="211"/>
      <c r="U68" s="212"/>
      <c r="V68" s="129"/>
      <c r="W68" s="129"/>
      <c r="X68" s="84"/>
      <c r="Y68" s="84"/>
      <c r="Z68" s="84"/>
    </row>
    <row r="69" spans="1:26" ht="28.5" customHeight="1" x14ac:dyDescent="0.25">
      <c r="A69" s="84"/>
      <c r="B69" s="91"/>
      <c r="C69" s="130"/>
      <c r="D69" s="131"/>
      <c r="E69" s="370" t="s">
        <v>888</v>
      </c>
      <c r="F69" s="322"/>
      <c r="G69" s="322"/>
      <c r="H69" s="322"/>
      <c r="I69" s="322"/>
      <c r="J69" s="322"/>
      <c r="K69" s="131"/>
      <c r="L69" s="131"/>
      <c r="M69" s="131"/>
      <c r="N69" s="131"/>
      <c r="O69" s="368" t="s">
        <v>889</v>
      </c>
      <c r="P69" s="215"/>
      <c r="Q69" s="215"/>
      <c r="R69" s="215"/>
      <c r="S69" s="215"/>
      <c r="T69" s="215"/>
      <c r="U69" s="215"/>
      <c r="V69" s="129"/>
      <c r="W69" s="129"/>
      <c r="X69" s="84"/>
      <c r="Y69" s="84"/>
      <c r="Z69" s="84"/>
    </row>
    <row r="70" spans="1:26" ht="30.75" customHeight="1" x14ac:dyDescent="0.25">
      <c r="A70" s="84"/>
      <c r="B70" s="91"/>
      <c r="C70" s="130"/>
      <c r="D70" s="131"/>
      <c r="E70" s="371" t="s">
        <v>890</v>
      </c>
      <c r="F70" s="335" t="str">
        <f>+D26</f>
        <v>Variable 1 (numerador)</v>
      </c>
      <c r="G70" s="336"/>
      <c r="H70" s="337"/>
      <c r="I70" s="335" t="str">
        <f>+D27</f>
        <v>Variable 2 (denominador)</v>
      </c>
      <c r="J70" s="373"/>
      <c r="K70" s="131"/>
      <c r="L70" s="131"/>
      <c r="M70" s="131"/>
      <c r="N70" s="131"/>
      <c r="O70" s="340" t="s">
        <v>887</v>
      </c>
      <c r="P70" s="215"/>
      <c r="Q70" s="215"/>
      <c r="R70" s="215"/>
      <c r="S70" s="215"/>
      <c r="T70" s="215"/>
      <c r="U70" s="84"/>
      <c r="V70" s="129"/>
      <c r="W70" s="129"/>
      <c r="X70" s="84"/>
      <c r="Y70" s="84"/>
      <c r="Z70" s="84"/>
    </row>
    <row r="71" spans="1:26" ht="48.75" customHeight="1" x14ac:dyDescent="0.25">
      <c r="A71" s="84"/>
      <c r="B71" s="91"/>
      <c r="C71" s="130"/>
      <c r="D71" s="131"/>
      <c r="E71" s="372"/>
      <c r="F71" s="335" t="e">
        <f>+E26</f>
        <v>#REF!</v>
      </c>
      <c r="G71" s="336"/>
      <c r="H71" s="337"/>
      <c r="I71" s="335" t="e">
        <f>+E27</f>
        <v>#REF!</v>
      </c>
      <c r="J71" s="373"/>
      <c r="K71" s="131"/>
      <c r="L71" s="131"/>
      <c r="M71" s="131"/>
      <c r="N71" s="131"/>
      <c r="O71" s="131"/>
      <c r="P71" s="131"/>
      <c r="Q71" s="131"/>
      <c r="R71" s="131"/>
      <c r="S71" s="131"/>
      <c r="T71" s="131"/>
      <c r="U71" s="131"/>
      <c r="V71" s="129"/>
      <c r="W71" s="129"/>
      <c r="X71" s="84"/>
      <c r="Y71" s="84"/>
      <c r="Z71" s="84"/>
    </row>
    <row r="72" spans="1:26" ht="30" customHeight="1" x14ac:dyDescent="0.25">
      <c r="A72" s="84"/>
      <c r="B72" s="91"/>
      <c r="C72" s="130"/>
      <c r="D72" s="131"/>
      <c r="E72" s="148" t="str">
        <f>+D47</f>
        <v>Abril</v>
      </c>
      <c r="F72" s="338">
        <f>+O47</f>
        <v>1</v>
      </c>
      <c r="G72" s="322"/>
      <c r="H72" s="339"/>
      <c r="I72" s="338" t="e">
        <f>+IF(E27="NA",0,$U$47)</f>
        <v>#REF!</v>
      </c>
      <c r="J72" s="275"/>
      <c r="K72" s="131"/>
      <c r="L72" s="131"/>
      <c r="M72" s="131"/>
      <c r="N72" s="131"/>
      <c r="O72" s="131"/>
      <c r="P72" s="131"/>
      <c r="Q72" s="131"/>
      <c r="R72" s="131"/>
      <c r="S72" s="131"/>
      <c r="T72" s="131"/>
      <c r="U72" s="131"/>
      <c r="V72" s="129"/>
      <c r="W72" s="129"/>
      <c r="X72" s="84"/>
      <c r="Y72" s="84"/>
      <c r="Z72" s="84"/>
    </row>
    <row r="73" spans="1:26" ht="25.5" customHeight="1" x14ac:dyDescent="0.25">
      <c r="A73" s="84"/>
      <c r="B73" s="91"/>
      <c r="C73" s="130"/>
      <c r="D73" s="131"/>
      <c r="E73" s="340"/>
      <c r="F73" s="215"/>
      <c r="G73" s="215"/>
      <c r="H73" s="215"/>
      <c r="I73" s="215"/>
      <c r="J73" s="215"/>
      <c r="K73" s="131"/>
      <c r="L73" s="131"/>
      <c r="M73" s="131"/>
      <c r="N73" s="131"/>
      <c r="O73" s="131"/>
      <c r="P73" s="131"/>
      <c r="Q73" s="131"/>
      <c r="R73" s="131"/>
      <c r="S73" s="131"/>
      <c r="T73" s="131"/>
      <c r="U73" s="131"/>
      <c r="V73" s="129"/>
      <c r="W73" s="129"/>
      <c r="X73" s="84"/>
      <c r="Y73" s="84"/>
      <c r="Z73" s="84"/>
    </row>
    <row r="74" spans="1:26" ht="25.5" customHeight="1" x14ac:dyDescent="0.25">
      <c r="A74" s="84"/>
      <c r="B74" s="91"/>
      <c r="C74" s="130"/>
      <c r="D74" s="131"/>
      <c r="E74" s="340"/>
      <c r="F74" s="215"/>
      <c r="G74" s="215"/>
      <c r="H74" s="215"/>
      <c r="I74" s="215"/>
      <c r="J74" s="215"/>
      <c r="K74" s="131"/>
      <c r="L74" s="131"/>
      <c r="M74" s="131"/>
      <c r="N74" s="131"/>
      <c r="O74" s="131"/>
      <c r="P74" s="131"/>
      <c r="Q74" s="131"/>
      <c r="R74" s="131"/>
      <c r="S74" s="131"/>
      <c r="T74" s="131"/>
      <c r="U74" s="131"/>
      <c r="V74" s="129"/>
      <c r="W74" s="129"/>
      <c r="X74" s="84"/>
      <c r="Y74" s="84"/>
      <c r="Z74" s="84"/>
    </row>
    <row r="75" spans="1:26" ht="25.5" customHeight="1" x14ac:dyDescent="0.25">
      <c r="A75" s="84"/>
      <c r="B75" s="91"/>
      <c r="C75" s="130"/>
      <c r="D75" s="131"/>
      <c r="E75" s="341" t="s">
        <v>891</v>
      </c>
      <c r="F75" s="342"/>
      <c r="G75" s="342"/>
      <c r="H75" s="342"/>
      <c r="I75" s="342"/>
      <c r="J75" s="343"/>
      <c r="K75" s="131"/>
      <c r="L75" s="131"/>
      <c r="M75" s="131"/>
      <c r="N75" s="131"/>
      <c r="O75" s="131"/>
      <c r="P75" s="131"/>
      <c r="Q75" s="131"/>
      <c r="R75" s="131"/>
      <c r="S75" s="131"/>
      <c r="T75" s="131"/>
      <c r="U75" s="131"/>
      <c r="V75" s="129"/>
      <c r="W75" s="129"/>
      <c r="X75" s="84"/>
      <c r="Y75" s="84"/>
      <c r="Z75" s="84"/>
    </row>
    <row r="76" spans="1:26" ht="25.5" customHeight="1" x14ac:dyDescent="0.25">
      <c r="A76" s="84"/>
      <c r="B76" s="91"/>
      <c r="C76" s="130"/>
      <c r="D76" s="131"/>
      <c r="E76" s="149" t="s">
        <v>162</v>
      </c>
      <c r="F76" s="347" t="s">
        <v>892</v>
      </c>
      <c r="G76" s="342"/>
      <c r="H76" s="348"/>
      <c r="I76" s="150"/>
      <c r="J76" s="151"/>
      <c r="K76" s="131"/>
      <c r="L76" s="131"/>
      <c r="M76" s="131"/>
      <c r="N76" s="131"/>
      <c r="O76" s="131"/>
      <c r="P76" s="131"/>
      <c r="Q76" s="131"/>
      <c r="R76" s="131"/>
      <c r="S76" s="131"/>
      <c r="T76" s="131"/>
      <c r="U76" s="131"/>
      <c r="V76" s="129"/>
      <c r="W76" s="129"/>
      <c r="X76" s="84"/>
      <c r="Y76" s="84"/>
      <c r="Z76" s="84"/>
    </row>
    <row r="77" spans="1:26" ht="25.5" customHeight="1" x14ac:dyDescent="0.25">
      <c r="A77" s="84"/>
      <c r="B77" s="91"/>
      <c r="C77" s="130"/>
      <c r="D77" s="131"/>
      <c r="E77" s="152" t="s">
        <v>176</v>
      </c>
      <c r="F77" s="349">
        <f>+E53</f>
        <v>2</v>
      </c>
      <c r="G77" s="342"/>
      <c r="H77" s="343"/>
      <c r="I77" s="153"/>
      <c r="J77" s="153">
        <f>F77</f>
        <v>2</v>
      </c>
      <c r="K77" s="131"/>
      <c r="L77" s="131"/>
      <c r="M77" s="131"/>
      <c r="N77" s="131"/>
      <c r="O77" s="131"/>
      <c r="P77" s="131"/>
      <c r="Q77" s="131"/>
      <c r="R77" s="131"/>
      <c r="S77" s="131"/>
      <c r="T77" s="131"/>
      <c r="U77" s="131"/>
      <c r="V77" s="129"/>
      <c r="W77" s="129"/>
      <c r="X77" s="84"/>
      <c r="Y77" s="84"/>
      <c r="Z77" s="84"/>
    </row>
    <row r="78" spans="1:26" ht="25.5" customHeight="1" x14ac:dyDescent="0.25">
      <c r="A78" s="84"/>
      <c r="B78" s="91"/>
      <c r="C78" s="130"/>
      <c r="D78" s="131"/>
      <c r="E78" s="152" t="s">
        <v>190</v>
      </c>
      <c r="F78" s="349">
        <f>+F53</f>
        <v>3</v>
      </c>
      <c r="G78" s="342"/>
      <c r="H78" s="343"/>
      <c r="I78" s="153"/>
      <c r="J78" s="153">
        <f t="shared" ref="J78:J88" si="0">J77+F78</f>
        <v>5</v>
      </c>
      <c r="K78" s="131"/>
      <c r="L78" s="131"/>
      <c r="M78" s="131"/>
      <c r="N78" s="131"/>
      <c r="O78" s="131"/>
      <c r="P78" s="131"/>
      <c r="Q78" s="131"/>
      <c r="R78" s="131"/>
      <c r="S78" s="131"/>
      <c r="T78" s="131"/>
      <c r="U78" s="131"/>
      <c r="V78" s="129"/>
      <c r="W78" s="129"/>
      <c r="X78" s="84"/>
      <c r="Y78" s="84"/>
      <c r="Z78" s="84"/>
    </row>
    <row r="79" spans="1:26" ht="25.5" customHeight="1" x14ac:dyDescent="0.25">
      <c r="A79" s="84"/>
      <c r="B79" s="91"/>
      <c r="C79" s="130"/>
      <c r="D79" s="131"/>
      <c r="E79" s="152" t="s">
        <v>205</v>
      </c>
      <c r="F79" s="349">
        <f>+G53</f>
        <v>5</v>
      </c>
      <c r="G79" s="342"/>
      <c r="H79" s="343"/>
      <c r="I79" s="153"/>
      <c r="J79" s="153">
        <f t="shared" si="0"/>
        <v>10</v>
      </c>
      <c r="K79" s="131"/>
      <c r="L79" s="131"/>
      <c r="M79" s="131"/>
      <c r="N79" s="131"/>
      <c r="O79" s="131"/>
      <c r="P79" s="131"/>
      <c r="Q79" s="131"/>
      <c r="R79" s="131"/>
      <c r="S79" s="131"/>
      <c r="T79" s="131"/>
      <c r="U79" s="131"/>
      <c r="V79" s="129"/>
      <c r="W79" s="129"/>
      <c r="X79" s="84"/>
      <c r="Y79" s="84"/>
      <c r="Z79" s="84"/>
    </row>
    <row r="80" spans="1:26" ht="25.5" customHeight="1" x14ac:dyDescent="0.25">
      <c r="A80" s="84"/>
      <c r="B80" s="91"/>
      <c r="C80" s="130"/>
      <c r="D80" s="131"/>
      <c r="E80" s="152" t="s">
        <v>220</v>
      </c>
      <c r="F80" s="349">
        <f>+I53</f>
        <v>4</v>
      </c>
      <c r="G80" s="342"/>
      <c r="H80" s="343"/>
      <c r="I80" s="153"/>
      <c r="J80" s="153">
        <f t="shared" si="0"/>
        <v>14</v>
      </c>
      <c r="K80" s="131"/>
      <c r="L80" s="131"/>
      <c r="M80" s="131"/>
      <c r="N80" s="131"/>
      <c r="O80" s="131"/>
      <c r="P80" s="131"/>
      <c r="Q80" s="131"/>
      <c r="R80" s="131"/>
      <c r="S80" s="131"/>
      <c r="T80" s="131"/>
      <c r="U80" s="131"/>
      <c r="V80" s="129"/>
      <c r="W80" s="129"/>
      <c r="X80" s="84"/>
      <c r="Y80" s="84"/>
      <c r="Z80" s="84"/>
    </row>
    <row r="81" spans="1:26" ht="25.5" customHeight="1" x14ac:dyDescent="0.25">
      <c r="A81" s="84"/>
      <c r="B81" s="91"/>
      <c r="C81" s="130"/>
      <c r="D81" s="131"/>
      <c r="E81" s="152" t="s">
        <v>233</v>
      </c>
      <c r="F81" s="349">
        <f>+J53</f>
        <v>5</v>
      </c>
      <c r="G81" s="342"/>
      <c r="H81" s="343"/>
      <c r="I81" s="153"/>
      <c r="J81" s="153">
        <f t="shared" si="0"/>
        <v>19</v>
      </c>
      <c r="K81" s="131"/>
      <c r="L81" s="131"/>
      <c r="M81" s="131"/>
      <c r="N81" s="131"/>
      <c r="O81" s="131"/>
      <c r="P81" s="131"/>
      <c r="Q81" s="131"/>
      <c r="R81" s="131"/>
      <c r="S81" s="131"/>
      <c r="T81" s="131"/>
      <c r="U81" s="131"/>
      <c r="V81" s="129"/>
      <c r="W81" s="129"/>
      <c r="X81" s="84"/>
      <c r="Y81" s="84"/>
      <c r="Z81" s="84"/>
    </row>
    <row r="82" spans="1:26" ht="25.5" customHeight="1" x14ac:dyDescent="0.25">
      <c r="A82" s="84"/>
      <c r="B82" s="91"/>
      <c r="C82" s="130"/>
      <c r="D82" s="131"/>
      <c r="E82" s="152" t="s">
        <v>243</v>
      </c>
      <c r="F82" s="349">
        <f>+K53</f>
        <v>7</v>
      </c>
      <c r="G82" s="342"/>
      <c r="H82" s="343"/>
      <c r="I82" s="153"/>
      <c r="J82" s="153">
        <f t="shared" si="0"/>
        <v>26</v>
      </c>
      <c r="K82" s="131"/>
      <c r="L82" s="131"/>
      <c r="M82" s="131"/>
      <c r="N82" s="131"/>
      <c r="O82" s="131"/>
      <c r="P82" s="131"/>
      <c r="Q82" s="131"/>
      <c r="R82" s="131"/>
      <c r="S82" s="131"/>
      <c r="T82" s="131"/>
      <c r="U82" s="131"/>
      <c r="V82" s="129"/>
      <c r="W82" s="129"/>
      <c r="X82" s="84"/>
      <c r="Y82" s="84"/>
      <c r="Z82" s="84"/>
    </row>
    <row r="83" spans="1:26" ht="25.5" customHeight="1" x14ac:dyDescent="0.25">
      <c r="A83" s="84"/>
      <c r="B83" s="91"/>
      <c r="C83" s="130"/>
      <c r="D83" s="131"/>
      <c r="E83" s="152" t="s">
        <v>254</v>
      </c>
      <c r="F83" s="349">
        <f>+M53</f>
        <v>7</v>
      </c>
      <c r="G83" s="342"/>
      <c r="H83" s="343"/>
      <c r="I83" s="153"/>
      <c r="J83" s="153">
        <f t="shared" si="0"/>
        <v>33</v>
      </c>
      <c r="K83" s="131"/>
      <c r="L83" s="131"/>
      <c r="M83" s="131"/>
      <c r="N83" s="131"/>
      <c r="O83" s="131"/>
      <c r="P83" s="131"/>
      <c r="Q83" s="131"/>
      <c r="R83" s="131"/>
      <c r="S83" s="131"/>
      <c r="T83" s="131"/>
      <c r="U83" s="131"/>
      <c r="V83" s="129"/>
      <c r="W83" s="129"/>
      <c r="X83" s="84"/>
      <c r="Y83" s="84"/>
      <c r="Z83" s="84"/>
    </row>
    <row r="84" spans="1:26" ht="25.5" customHeight="1" x14ac:dyDescent="0.25">
      <c r="A84" s="84"/>
      <c r="B84" s="91"/>
      <c r="C84" s="130"/>
      <c r="D84" s="131"/>
      <c r="E84" s="152" t="s">
        <v>263</v>
      </c>
      <c r="F84" s="349">
        <f>+N53</f>
        <v>3</v>
      </c>
      <c r="G84" s="342"/>
      <c r="H84" s="343"/>
      <c r="I84" s="153"/>
      <c r="J84" s="153">
        <f t="shared" si="0"/>
        <v>36</v>
      </c>
      <c r="K84" s="131"/>
      <c r="L84" s="131"/>
      <c r="M84" s="131"/>
      <c r="N84" s="131"/>
      <c r="O84" s="131"/>
      <c r="P84" s="131"/>
      <c r="Q84" s="131"/>
      <c r="R84" s="131"/>
      <c r="S84" s="131"/>
      <c r="T84" s="131"/>
      <c r="U84" s="131"/>
      <c r="V84" s="129"/>
      <c r="W84" s="129"/>
      <c r="X84" s="84"/>
      <c r="Y84" s="84"/>
      <c r="Z84" s="84"/>
    </row>
    <row r="85" spans="1:26" ht="25.5" customHeight="1" x14ac:dyDescent="0.25">
      <c r="A85" s="84"/>
      <c r="B85" s="91"/>
      <c r="C85" s="130"/>
      <c r="D85" s="131"/>
      <c r="E85" s="152" t="s">
        <v>270</v>
      </c>
      <c r="F85" s="349">
        <f>+O53</f>
        <v>2</v>
      </c>
      <c r="G85" s="342"/>
      <c r="H85" s="343"/>
      <c r="I85" s="153"/>
      <c r="J85" s="153">
        <f t="shared" si="0"/>
        <v>38</v>
      </c>
      <c r="K85" s="131"/>
      <c r="L85" s="131"/>
      <c r="M85" s="131"/>
      <c r="N85" s="131"/>
      <c r="O85" s="131"/>
      <c r="P85" s="131"/>
      <c r="Q85" s="131"/>
      <c r="R85" s="131"/>
      <c r="S85" s="131"/>
      <c r="T85" s="131"/>
      <c r="U85" s="131"/>
      <c r="V85" s="129"/>
      <c r="W85" s="129"/>
      <c r="X85" s="84"/>
      <c r="Y85" s="84"/>
      <c r="Z85" s="84"/>
    </row>
    <row r="86" spans="1:26" ht="25.5" customHeight="1" x14ac:dyDescent="0.25">
      <c r="A86" s="84"/>
      <c r="B86" s="91"/>
      <c r="C86" s="130"/>
      <c r="D86" s="131"/>
      <c r="E86" s="152" t="s">
        <v>278</v>
      </c>
      <c r="F86" s="349">
        <f>+Q53</f>
        <v>1</v>
      </c>
      <c r="G86" s="342"/>
      <c r="H86" s="343"/>
      <c r="I86" s="153"/>
      <c r="J86" s="153">
        <f t="shared" si="0"/>
        <v>39</v>
      </c>
      <c r="K86" s="131"/>
      <c r="L86" s="131"/>
      <c r="M86" s="131"/>
      <c r="N86" s="131"/>
      <c r="O86" s="131"/>
      <c r="P86" s="131"/>
      <c r="Q86" s="131"/>
      <c r="R86" s="131"/>
      <c r="S86" s="131"/>
      <c r="T86" s="131"/>
      <c r="U86" s="131"/>
      <c r="V86" s="129"/>
      <c r="W86" s="129"/>
      <c r="X86" s="84"/>
      <c r="Y86" s="84"/>
      <c r="Z86" s="84"/>
    </row>
    <row r="87" spans="1:26" ht="25.5" customHeight="1" x14ac:dyDescent="0.25">
      <c r="A87" s="84"/>
      <c r="B87" s="91"/>
      <c r="C87" s="130"/>
      <c r="D87" s="131"/>
      <c r="E87" s="152" t="s">
        <v>286</v>
      </c>
      <c r="F87" s="349">
        <f>+R53</f>
        <v>2</v>
      </c>
      <c r="G87" s="342"/>
      <c r="H87" s="343"/>
      <c r="I87" s="153"/>
      <c r="J87" s="153">
        <f t="shared" si="0"/>
        <v>41</v>
      </c>
      <c r="K87" s="131"/>
      <c r="L87" s="131"/>
      <c r="M87" s="131"/>
      <c r="N87" s="131"/>
      <c r="O87" s="131"/>
      <c r="P87" s="131"/>
      <c r="Q87" s="131"/>
      <c r="R87" s="131"/>
      <c r="S87" s="131"/>
      <c r="T87" s="131"/>
      <c r="U87" s="131"/>
      <c r="V87" s="129"/>
      <c r="W87" s="129"/>
      <c r="X87" s="84"/>
      <c r="Y87" s="84"/>
      <c r="Z87" s="84"/>
    </row>
    <row r="88" spans="1:26" ht="25.5" customHeight="1" x14ac:dyDescent="0.25">
      <c r="A88" s="84"/>
      <c r="B88" s="91"/>
      <c r="C88" s="130"/>
      <c r="D88" s="131"/>
      <c r="E88" s="152" t="s">
        <v>294</v>
      </c>
      <c r="F88" s="349">
        <f>+S53</f>
        <v>10</v>
      </c>
      <c r="G88" s="342"/>
      <c r="H88" s="343"/>
      <c r="I88" s="153"/>
      <c r="J88" s="153">
        <f t="shared" si="0"/>
        <v>51</v>
      </c>
      <c r="K88" s="131"/>
      <c r="L88" s="131"/>
      <c r="M88" s="131"/>
      <c r="N88" s="131"/>
      <c r="O88" s="131"/>
      <c r="P88" s="131"/>
      <c r="Q88" s="131"/>
      <c r="R88" s="131"/>
      <c r="S88" s="131"/>
      <c r="T88" s="131"/>
      <c r="U88" s="131"/>
      <c r="V88" s="129"/>
      <c r="W88" s="129"/>
      <c r="X88" s="84"/>
      <c r="Y88" s="84"/>
      <c r="Z88" s="84"/>
    </row>
    <row r="89" spans="1:26" ht="33" customHeight="1" x14ac:dyDescent="0.25">
      <c r="A89" s="84"/>
      <c r="B89" s="91"/>
      <c r="C89" s="130"/>
      <c r="D89" s="131"/>
      <c r="E89" s="154" t="s">
        <v>893</v>
      </c>
      <c r="F89" s="344" t="e">
        <f>+U26</f>
        <v>#REF!</v>
      </c>
      <c r="G89" s="342"/>
      <c r="H89" s="343"/>
      <c r="I89" s="374" t="s">
        <v>894</v>
      </c>
      <c r="J89" s="343"/>
      <c r="K89" s="131"/>
      <c r="L89" s="131"/>
      <c r="M89" s="131"/>
      <c r="N89" s="131"/>
      <c r="O89" s="131"/>
      <c r="P89" s="131"/>
      <c r="Q89" s="131"/>
      <c r="R89" s="131"/>
      <c r="S89" s="131"/>
      <c r="T89" s="131"/>
      <c r="U89" s="131"/>
      <c r="V89" s="129"/>
      <c r="W89" s="129"/>
      <c r="X89" s="84"/>
      <c r="Y89" s="84"/>
      <c r="Z89" s="84"/>
    </row>
    <row r="90" spans="1:26" ht="42.75" customHeight="1" x14ac:dyDescent="0.25">
      <c r="A90" s="84"/>
      <c r="B90" s="91"/>
      <c r="C90" s="130"/>
      <c r="D90" s="131"/>
      <c r="E90" s="131"/>
      <c r="F90" s="131"/>
      <c r="G90" s="131"/>
      <c r="H90" s="131"/>
      <c r="I90" s="131"/>
      <c r="J90" s="131"/>
      <c r="K90" s="131"/>
      <c r="L90" s="131"/>
      <c r="M90" s="131"/>
      <c r="N90" s="131"/>
      <c r="O90" s="131"/>
      <c r="P90" s="131"/>
      <c r="Q90" s="131"/>
      <c r="R90" s="131"/>
      <c r="S90" s="131"/>
      <c r="T90" s="131"/>
      <c r="U90" s="131"/>
      <c r="V90" s="129"/>
      <c r="W90" s="129"/>
      <c r="X90" s="84"/>
      <c r="Y90" s="84"/>
      <c r="Z90" s="84"/>
    </row>
    <row r="91" spans="1:26" ht="14.25" customHeight="1" x14ac:dyDescent="0.25">
      <c r="A91" s="84"/>
      <c r="B91" s="91"/>
      <c r="C91" s="132"/>
      <c r="D91" s="133"/>
      <c r="E91" s="133"/>
      <c r="F91" s="133"/>
      <c r="G91" s="133"/>
      <c r="H91" s="133"/>
      <c r="I91" s="133"/>
      <c r="J91" s="133"/>
      <c r="K91" s="133"/>
      <c r="L91" s="133"/>
      <c r="M91" s="133"/>
      <c r="N91" s="133"/>
      <c r="O91" s="133"/>
      <c r="P91" s="133"/>
      <c r="Q91" s="133"/>
      <c r="R91" s="133"/>
      <c r="S91" s="133"/>
      <c r="T91" s="133"/>
      <c r="U91" s="133"/>
      <c r="V91" s="134"/>
      <c r="W91" s="129"/>
      <c r="X91" s="84"/>
      <c r="Y91" s="84"/>
      <c r="Z91" s="84"/>
    </row>
    <row r="92" spans="1:26" ht="14.25" customHeight="1" x14ac:dyDescent="0.25">
      <c r="A92" s="84"/>
      <c r="B92" s="91"/>
      <c r="C92" s="101"/>
      <c r="D92" s="101"/>
      <c r="E92" s="101"/>
      <c r="F92" s="101"/>
      <c r="G92" s="101"/>
      <c r="H92" s="101"/>
      <c r="I92" s="101"/>
      <c r="J92" s="101"/>
      <c r="K92" s="101"/>
      <c r="L92" s="101"/>
      <c r="M92" s="101"/>
      <c r="N92" s="101"/>
      <c r="O92" s="101"/>
      <c r="P92" s="101"/>
      <c r="Q92" s="101"/>
      <c r="R92" s="101"/>
      <c r="S92" s="101"/>
      <c r="T92" s="101"/>
      <c r="U92" s="101"/>
      <c r="V92" s="101"/>
      <c r="W92" s="124"/>
      <c r="X92" s="84"/>
      <c r="Y92" s="84"/>
      <c r="Z92" s="84"/>
    </row>
    <row r="93" spans="1:26" ht="14.25" customHeight="1" x14ac:dyDescent="0.25">
      <c r="A93" s="84"/>
      <c r="B93" s="91"/>
      <c r="C93" s="317" t="s">
        <v>861</v>
      </c>
      <c r="D93" s="291"/>
      <c r="E93" s="291"/>
      <c r="F93" s="291"/>
      <c r="G93" s="291"/>
      <c r="H93" s="291"/>
      <c r="I93" s="291"/>
      <c r="J93" s="291"/>
      <c r="K93" s="291"/>
      <c r="L93" s="291"/>
      <c r="M93" s="291"/>
      <c r="N93" s="291"/>
      <c r="O93" s="291"/>
      <c r="P93" s="291"/>
      <c r="Q93" s="291"/>
      <c r="R93" s="291"/>
      <c r="S93" s="291"/>
      <c r="T93" s="291"/>
      <c r="U93" s="291"/>
      <c r="V93" s="293"/>
      <c r="W93" s="125"/>
      <c r="X93" s="84"/>
      <c r="Y93" s="84"/>
      <c r="Z93" s="84"/>
    </row>
    <row r="94" spans="1:26" ht="14.25" customHeight="1" x14ac:dyDescent="0.25">
      <c r="A94" s="84"/>
      <c r="B94" s="91"/>
      <c r="C94" s="126"/>
      <c r="D94" s="127"/>
      <c r="E94" s="127"/>
      <c r="F94" s="127"/>
      <c r="G94" s="127"/>
      <c r="H94" s="127"/>
      <c r="I94" s="127"/>
      <c r="J94" s="127"/>
      <c r="K94" s="127"/>
      <c r="L94" s="127"/>
      <c r="M94" s="127"/>
      <c r="N94" s="127"/>
      <c r="O94" s="127"/>
      <c r="P94" s="127"/>
      <c r="Q94" s="127"/>
      <c r="R94" s="127"/>
      <c r="S94" s="127"/>
      <c r="T94" s="127"/>
      <c r="U94" s="127"/>
      <c r="V94" s="128"/>
      <c r="W94" s="129"/>
      <c r="X94" s="84"/>
      <c r="Y94" s="84"/>
      <c r="Z94" s="84"/>
    </row>
    <row r="95" spans="1:26" ht="14.25" customHeight="1" x14ac:dyDescent="0.25">
      <c r="A95" s="84"/>
      <c r="B95" s="91"/>
      <c r="C95" s="130"/>
      <c r="D95" s="131"/>
      <c r="E95" s="131"/>
      <c r="F95" s="131"/>
      <c r="G95" s="131"/>
      <c r="H95" s="131"/>
      <c r="I95" s="131"/>
      <c r="J95" s="131"/>
      <c r="K95" s="131"/>
      <c r="L95" s="131"/>
      <c r="M95" s="131" t="s">
        <v>862</v>
      </c>
      <c r="N95" s="131"/>
      <c r="O95" s="131"/>
      <c r="P95" s="131"/>
      <c r="Q95" s="131"/>
      <c r="R95" s="131"/>
      <c r="S95" s="131"/>
      <c r="T95" s="131"/>
      <c r="U95" s="131"/>
      <c r="V95" s="129"/>
      <c r="W95" s="129"/>
      <c r="X95" s="84"/>
      <c r="Y95" s="84"/>
      <c r="Z95" s="84"/>
    </row>
    <row r="96" spans="1:26" ht="14.25" customHeight="1" x14ac:dyDescent="0.25">
      <c r="A96" s="84"/>
      <c r="B96" s="91"/>
      <c r="C96" s="130"/>
      <c r="D96" s="131"/>
      <c r="E96" s="131"/>
      <c r="F96" s="131"/>
      <c r="G96" s="131"/>
      <c r="H96" s="131"/>
      <c r="I96" s="131"/>
      <c r="J96" s="131"/>
      <c r="K96" s="131"/>
      <c r="L96" s="131"/>
      <c r="M96" s="131"/>
      <c r="N96" s="131"/>
      <c r="O96" s="131"/>
      <c r="P96" s="131"/>
      <c r="Q96" s="131"/>
      <c r="R96" s="131"/>
      <c r="S96" s="131"/>
      <c r="T96" s="131"/>
      <c r="U96" s="131"/>
      <c r="V96" s="129"/>
      <c r="W96" s="129"/>
      <c r="X96" s="84"/>
      <c r="Y96" s="84"/>
      <c r="Z96" s="84"/>
    </row>
    <row r="97" spans="1:26" ht="14.25" customHeight="1" x14ac:dyDescent="0.25">
      <c r="A97" s="84"/>
      <c r="B97" s="91"/>
      <c r="C97" s="130"/>
      <c r="D97" s="131"/>
      <c r="E97" s="131"/>
      <c r="F97" s="131"/>
      <c r="G97" s="131"/>
      <c r="H97" s="131"/>
      <c r="I97" s="312" t="s">
        <v>863</v>
      </c>
      <c r="J97" s="313"/>
      <c r="K97" s="313"/>
      <c r="L97" s="313"/>
      <c r="M97" s="313"/>
      <c r="N97" s="313"/>
      <c r="O97" s="313"/>
      <c r="P97" s="313"/>
      <c r="Q97" s="313"/>
      <c r="R97" s="313"/>
      <c r="S97" s="313"/>
      <c r="T97" s="131"/>
      <c r="U97" s="131"/>
      <c r="V97" s="129"/>
      <c r="W97" s="129"/>
      <c r="X97" s="84"/>
      <c r="Y97" s="84"/>
      <c r="Z97" s="84"/>
    </row>
    <row r="98" spans="1:26" ht="14.25" customHeight="1" x14ac:dyDescent="0.25">
      <c r="A98" s="84"/>
      <c r="B98" s="91"/>
      <c r="C98" s="130"/>
      <c r="D98" s="131"/>
      <c r="E98" s="131"/>
      <c r="F98" s="131"/>
      <c r="G98" s="131"/>
      <c r="H98" s="131"/>
      <c r="I98" s="268" t="e">
        <f>+E29</f>
        <v>#REF!</v>
      </c>
      <c r="J98" s="215"/>
      <c r="K98" s="215"/>
      <c r="L98" s="215"/>
      <c r="M98" s="215"/>
      <c r="N98" s="215"/>
      <c r="O98" s="215"/>
      <c r="P98" s="215"/>
      <c r="Q98" s="215"/>
      <c r="R98" s="215"/>
      <c r="S98" s="215"/>
      <c r="T98" s="131"/>
      <c r="U98" s="131"/>
      <c r="V98" s="129"/>
      <c r="W98" s="129"/>
      <c r="X98" s="84"/>
      <c r="Y98" s="84"/>
      <c r="Z98" s="84"/>
    </row>
    <row r="99" spans="1:26" ht="14.25" customHeight="1" x14ac:dyDescent="0.25">
      <c r="A99" s="84"/>
      <c r="B99" s="91"/>
      <c r="C99" s="132"/>
      <c r="D99" s="133"/>
      <c r="E99" s="133"/>
      <c r="F99" s="133"/>
      <c r="G99" s="133"/>
      <c r="H99" s="133"/>
      <c r="I99" s="133"/>
      <c r="J99" s="133"/>
      <c r="K99" s="133"/>
      <c r="L99" s="133"/>
      <c r="M99" s="133"/>
      <c r="N99" s="133"/>
      <c r="O99" s="133"/>
      <c r="P99" s="133"/>
      <c r="Q99" s="133"/>
      <c r="R99" s="133"/>
      <c r="S99" s="133"/>
      <c r="T99" s="133"/>
      <c r="U99" s="133"/>
      <c r="V99" s="134"/>
      <c r="W99" s="129"/>
      <c r="X99" s="84"/>
      <c r="Y99" s="84"/>
      <c r="Z99" s="84"/>
    </row>
    <row r="100" spans="1:26" ht="14.25" customHeight="1" x14ac:dyDescent="0.25">
      <c r="A100" s="84"/>
      <c r="B100" s="120"/>
      <c r="C100" s="135">
        <f ca="1">+TODAY()</f>
        <v>46031</v>
      </c>
      <c r="D100" s="121"/>
      <c r="E100" s="121"/>
      <c r="F100" s="121"/>
      <c r="G100" s="121"/>
      <c r="H100" s="121"/>
      <c r="I100" s="121"/>
      <c r="J100" s="121"/>
      <c r="K100" s="121"/>
      <c r="L100" s="121"/>
      <c r="M100" s="121"/>
      <c r="N100" s="121"/>
      <c r="O100" s="121"/>
      <c r="P100" s="121"/>
      <c r="Q100" s="121"/>
      <c r="R100" s="121"/>
      <c r="S100" s="121"/>
      <c r="T100" s="121"/>
      <c r="U100" s="121"/>
      <c r="V100" s="121"/>
      <c r="W100" s="122"/>
      <c r="X100" s="84"/>
      <c r="Y100" s="84"/>
      <c r="Z100" s="84"/>
    </row>
    <row r="101" spans="1:26" ht="14.25" customHeight="1" x14ac:dyDescent="0.25">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row>
    <row r="102" spans="1:26" ht="14.25" customHeight="1" x14ac:dyDescent="0.25">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row>
    <row r="103" spans="1:26" ht="14.25" customHeight="1" x14ac:dyDescent="0.25">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row>
    <row r="104" spans="1:26" ht="14.25" customHeight="1" x14ac:dyDescent="0.25">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row>
    <row r="105" spans="1:26" ht="14.25" customHeight="1" x14ac:dyDescent="0.25">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row>
    <row r="106" spans="1:26" ht="14.25" customHeight="1" x14ac:dyDescent="0.25">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row>
    <row r="107" spans="1:26" ht="14.25" customHeight="1" x14ac:dyDescent="0.25">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row>
    <row r="108" spans="1:26" ht="14.25" customHeight="1" x14ac:dyDescent="0.25">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row>
    <row r="109" spans="1:26" ht="14.25" customHeight="1" x14ac:dyDescent="0.25">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row>
    <row r="110" spans="1:26" ht="14.25" customHeight="1" x14ac:dyDescent="0.25">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row>
    <row r="111" spans="1:26" ht="14.25" customHeight="1" x14ac:dyDescent="0.25">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row>
    <row r="112" spans="1:26" ht="14.25" customHeight="1" x14ac:dyDescent="0.25">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row>
    <row r="113" spans="1:26" ht="14.25" customHeight="1" x14ac:dyDescent="0.25">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row>
    <row r="114" spans="1:26" ht="14.25" customHeight="1"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row>
    <row r="115" spans="1:26" ht="14.25" customHeight="1" x14ac:dyDescent="0.25">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row>
    <row r="116" spans="1:26" ht="14.25" customHeight="1" x14ac:dyDescent="0.25">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row>
    <row r="117" spans="1:26" ht="14.25" customHeight="1" x14ac:dyDescent="0.25">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row>
    <row r="118" spans="1:26" ht="14.25" customHeight="1" x14ac:dyDescent="0.25">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row>
    <row r="119" spans="1:26" ht="14.25" customHeight="1" x14ac:dyDescent="0.25">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row>
    <row r="120" spans="1:26" ht="14.25" customHeight="1" x14ac:dyDescent="0.25">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row>
    <row r="121" spans="1:26" ht="14.25" customHeight="1" x14ac:dyDescent="0.25">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row>
    <row r="122" spans="1:26" ht="14.25" customHeight="1" x14ac:dyDescent="0.25">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row>
    <row r="123" spans="1:26" ht="14.25" customHeight="1" x14ac:dyDescent="0.25">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row>
    <row r="124" spans="1:26" ht="14.25" customHeight="1" x14ac:dyDescent="0.25">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row>
    <row r="125" spans="1:26" ht="14.25" customHeight="1" x14ac:dyDescent="0.25">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row>
    <row r="126" spans="1:26" ht="14.25" customHeight="1" x14ac:dyDescent="0.25">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row>
    <row r="127" spans="1:26" ht="14.25" customHeight="1" x14ac:dyDescent="0.25">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row>
    <row r="128" spans="1:26" ht="14.25" customHeight="1" x14ac:dyDescent="0.25">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row>
    <row r="129" spans="1:26" ht="14.25" customHeight="1" x14ac:dyDescent="0.25">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row>
    <row r="130" spans="1:26" ht="14.25" customHeight="1" x14ac:dyDescent="0.25">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row>
    <row r="131" spans="1:26" ht="14.25" customHeight="1" x14ac:dyDescent="0.25">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row>
    <row r="132" spans="1:26" ht="14.25" customHeight="1" x14ac:dyDescent="0.25">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row>
    <row r="133" spans="1:26" ht="14.25" customHeight="1" x14ac:dyDescent="0.25">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row>
    <row r="134" spans="1:26" ht="14.25" customHeight="1" x14ac:dyDescent="0.25">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row>
    <row r="135" spans="1:26" ht="14.25" customHeight="1" x14ac:dyDescent="0.25">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row>
    <row r="136" spans="1:26" ht="14.25" customHeight="1" x14ac:dyDescent="0.25">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row>
    <row r="137" spans="1:26" ht="14.25" customHeight="1" x14ac:dyDescent="0.25">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row>
    <row r="138" spans="1:26" ht="14.25" customHeight="1" x14ac:dyDescent="0.25">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row>
    <row r="139" spans="1:26" ht="14.25" customHeight="1" x14ac:dyDescent="0.25">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row>
    <row r="140" spans="1:26" ht="14.25" customHeight="1" x14ac:dyDescent="0.25">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row>
    <row r="141" spans="1:26" ht="14.25" customHeight="1" x14ac:dyDescent="0.25">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row>
    <row r="142" spans="1:26" ht="14.25" customHeight="1" x14ac:dyDescent="0.25">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row>
    <row r="143" spans="1:26" ht="14.25" customHeight="1" x14ac:dyDescent="0.25">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row>
    <row r="144" spans="1:26" ht="14.25" customHeight="1" x14ac:dyDescent="0.25">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row>
    <row r="145" spans="1:26" ht="14.25" customHeight="1" x14ac:dyDescent="0.25">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row>
    <row r="146" spans="1:26" ht="14.25" customHeight="1" x14ac:dyDescent="0.25">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row>
    <row r="147" spans="1:26" ht="14.25" customHeight="1" x14ac:dyDescent="0.25">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row>
    <row r="148" spans="1:26" ht="14.25" customHeight="1" x14ac:dyDescent="0.25">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row>
    <row r="149" spans="1:26" ht="14.25" customHeight="1" x14ac:dyDescent="0.25">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row>
    <row r="150" spans="1:26" ht="14.25" customHeight="1" x14ac:dyDescent="0.25">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row>
    <row r="151" spans="1:26" ht="14.25" customHeight="1" x14ac:dyDescent="0.25">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row>
    <row r="152" spans="1:26" ht="14.25" customHeight="1" x14ac:dyDescent="0.25">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row>
    <row r="153" spans="1:26" ht="14.25" customHeight="1" x14ac:dyDescent="0.25">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row>
    <row r="154" spans="1:26" ht="14.25" customHeight="1" x14ac:dyDescent="0.25">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row>
    <row r="155" spans="1:26" ht="14.25" customHeight="1" x14ac:dyDescent="0.25">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row>
    <row r="156" spans="1:26" ht="14.25" customHeight="1" x14ac:dyDescent="0.25">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row>
    <row r="157" spans="1:26" ht="14.25" customHeight="1" x14ac:dyDescent="0.25">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row>
    <row r="158" spans="1:26" ht="14.25" customHeight="1" x14ac:dyDescent="0.25">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row>
    <row r="159" spans="1:26" ht="14.25" customHeight="1" x14ac:dyDescent="0.25">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row>
    <row r="160" spans="1:26" ht="14.25" customHeight="1" x14ac:dyDescent="0.25">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row>
    <row r="161" spans="1:26" ht="14.25" customHeight="1" x14ac:dyDescent="0.25">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row>
    <row r="162" spans="1:26" ht="14.25" customHeight="1" x14ac:dyDescent="0.25">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row>
    <row r="163" spans="1:26" ht="14.25" customHeight="1" x14ac:dyDescent="0.25">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row>
    <row r="164" spans="1:26" ht="14.25" customHeight="1" x14ac:dyDescent="0.25">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row>
    <row r="165" spans="1:26" ht="14.25" customHeight="1" x14ac:dyDescent="0.25">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row>
    <row r="166" spans="1:26" ht="14.25" customHeight="1" x14ac:dyDescent="0.25">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row>
    <row r="167" spans="1:26" ht="14.25" customHeight="1" x14ac:dyDescent="0.25">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row>
    <row r="168" spans="1:26" ht="14.25" customHeight="1" x14ac:dyDescent="0.25">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row>
    <row r="169" spans="1:26" ht="14.25" customHeight="1" x14ac:dyDescent="0.25">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row>
    <row r="170" spans="1:26" ht="14.25" customHeight="1" x14ac:dyDescent="0.25">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row>
    <row r="171" spans="1:26" ht="14.25" customHeight="1" x14ac:dyDescent="0.25">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row>
    <row r="172" spans="1:26" ht="14.25" customHeight="1" x14ac:dyDescent="0.25">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row>
    <row r="173" spans="1:26" ht="14.25" customHeight="1" x14ac:dyDescent="0.25">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row>
    <row r="174" spans="1:26" ht="14.25" customHeight="1" x14ac:dyDescent="0.25">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row>
    <row r="175" spans="1:26" ht="14.25" customHeight="1" x14ac:dyDescent="0.25">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row>
    <row r="176" spans="1:26" ht="14.25" customHeight="1" x14ac:dyDescent="0.25">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row>
    <row r="177" spans="1:26" ht="14.25" customHeight="1" x14ac:dyDescent="0.25">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row>
    <row r="178" spans="1:26" ht="14.25" customHeight="1" x14ac:dyDescent="0.25">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row>
    <row r="179" spans="1:26" ht="14.25" customHeight="1" x14ac:dyDescent="0.25">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row>
    <row r="180" spans="1:26" ht="14.25" customHeight="1" x14ac:dyDescent="0.25">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row>
    <row r="181" spans="1:26" ht="14.25" customHeight="1" x14ac:dyDescent="0.25">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row>
    <row r="182" spans="1:26" ht="14.25" customHeight="1" x14ac:dyDescent="0.25">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row>
    <row r="183" spans="1:26" ht="14.25" customHeight="1" x14ac:dyDescent="0.25">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row>
    <row r="184" spans="1:26" ht="14.25" customHeight="1" x14ac:dyDescent="0.25">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row>
    <row r="185" spans="1:26" ht="14.25" customHeight="1" x14ac:dyDescent="0.25">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row>
    <row r="186" spans="1:26" ht="14.25" customHeight="1" x14ac:dyDescent="0.25">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row>
    <row r="187" spans="1:26" ht="14.25" customHeight="1" x14ac:dyDescent="0.25">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row>
    <row r="188" spans="1:26" ht="14.25" customHeight="1" x14ac:dyDescent="0.25">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row>
    <row r="189" spans="1:26" ht="14.25" customHeight="1" x14ac:dyDescent="0.25">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row>
    <row r="190" spans="1:26" ht="14.25" customHeight="1" x14ac:dyDescent="0.25">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row>
    <row r="191" spans="1:26" ht="14.25" customHeight="1" x14ac:dyDescent="0.25">
      <c r="A191" s="84"/>
      <c r="B191" s="84"/>
      <c r="C191" s="84"/>
      <c r="D191" s="84"/>
      <c r="E191" s="84"/>
      <c r="F191" s="84"/>
      <c r="G191" s="84"/>
      <c r="H191" s="84"/>
      <c r="I191" s="84"/>
      <c r="J191" s="84"/>
      <c r="K191" s="84"/>
      <c r="L191" s="84"/>
      <c r="M191" s="84"/>
      <c r="N191" s="84"/>
      <c r="O191" s="84"/>
      <c r="P191" s="84"/>
      <c r="Q191" s="84"/>
      <c r="R191" s="84"/>
      <c r="S191" s="84"/>
      <c r="T191" s="84"/>
      <c r="U191" s="84"/>
      <c r="V191" s="84"/>
      <c r="W191" s="84"/>
      <c r="X191" s="84"/>
      <c r="Y191" s="84"/>
      <c r="Z191" s="84"/>
    </row>
    <row r="192" spans="1:26" ht="14.25" customHeight="1" x14ac:dyDescent="0.25">
      <c r="A192" s="84"/>
      <c r="B192" s="84"/>
      <c r="C192" s="84"/>
      <c r="D192" s="84"/>
      <c r="E192" s="84"/>
      <c r="F192" s="84"/>
      <c r="G192" s="84"/>
      <c r="H192" s="84"/>
      <c r="I192" s="84"/>
      <c r="J192" s="84"/>
      <c r="K192" s="84"/>
      <c r="L192" s="84"/>
      <c r="M192" s="84"/>
      <c r="N192" s="84"/>
      <c r="O192" s="84"/>
      <c r="P192" s="84"/>
      <c r="Q192" s="84"/>
      <c r="R192" s="84"/>
      <c r="S192" s="84"/>
      <c r="T192" s="84"/>
      <c r="U192" s="84"/>
      <c r="V192" s="84"/>
      <c r="W192" s="84"/>
      <c r="X192" s="84"/>
      <c r="Y192" s="84"/>
      <c r="Z192" s="84"/>
    </row>
    <row r="193" spans="1:26" ht="14.25" customHeight="1" x14ac:dyDescent="0.25">
      <c r="A193" s="84"/>
      <c r="B193" s="84"/>
      <c r="C193" s="84"/>
      <c r="D193" s="84"/>
      <c r="E193" s="84"/>
      <c r="F193" s="84"/>
      <c r="G193" s="84"/>
      <c r="H193" s="84"/>
      <c r="I193" s="84"/>
      <c r="J193" s="84"/>
      <c r="K193" s="84"/>
      <c r="L193" s="84"/>
      <c r="M193" s="84"/>
      <c r="N193" s="84"/>
      <c r="O193" s="84"/>
      <c r="P193" s="84"/>
      <c r="Q193" s="84"/>
      <c r="R193" s="84"/>
      <c r="S193" s="84"/>
      <c r="T193" s="84"/>
      <c r="U193" s="84"/>
      <c r="V193" s="84"/>
      <c r="W193" s="84"/>
      <c r="X193" s="84"/>
      <c r="Y193" s="84"/>
      <c r="Z193" s="84"/>
    </row>
    <row r="194" spans="1:26" ht="14.25" customHeight="1" x14ac:dyDescent="0.25">
      <c r="A194" s="84"/>
      <c r="B194" s="84"/>
      <c r="C194" s="84"/>
      <c r="D194" s="84"/>
      <c r="E194" s="84"/>
      <c r="F194" s="84"/>
      <c r="G194" s="84"/>
      <c r="H194" s="84"/>
      <c r="I194" s="84"/>
      <c r="J194" s="84"/>
      <c r="K194" s="84"/>
      <c r="L194" s="84"/>
      <c r="M194" s="84"/>
      <c r="N194" s="84"/>
      <c r="O194" s="84"/>
      <c r="P194" s="84"/>
      <c r="Q194" s="84"/>
      <c r="R194" s="84"/>
      <c r="S194" s="84"/>
      <c r="T194" s="84"/>
      <c r="U194" s="84"/>
      <c r="V194" s="84"/>
      <c r="W194" s="84"/>
      <c r="X194" s="84"/>
      <c r="Y194" s="84"/>
      <c r="Z194" s="84"/>
    </row>
    <row r="195" spans="1:26" ht="14.25" customHeight="1" x14ac:dyDescent="0.25">
      <c r="A195" s="84"/>
      <c r="B195" s="84"/>
      <c r="C195" s="84"/>
      <c r="D195" s="84"/>
      <c r="E195" s="84"/>
      <c r="F195" s="84"/>
      <c r="G195" s="84"/>
      <c r="H195" s="84"/>
      <c r="I195" s="84"/>
      <c r="J195" s="84"/>
      <c r="K195" s="84"/>
      <c r="L195" s="84"/>
      <c r="M195" s="84"/>
      <c r="N195" s="84"/>
      <c r="O195" s="84"/>
      <c r="P195" s="84"/>
      <c r="Q195" s="84"/>
      <c r="R195" s="84"/>
      <c r="S195" s="84"/>
      <c r="T195" s="84"/>
      <c r="U195" s="84"/>
      <c r="V195" s="84"/>
      <c r="W195" s="84"/>
      <c r="X195" s="84"/>
      <c r="Y195" s="84"/>
      <c r="Z195" s="84"/>
    </row>
    <row r="196" spans="1:26" ht="14.25" customHeight="1" x14ac:dyDescent="0.25">
      <c r="A196" s="84"/>
      <c r="B196" s="84"/>
      <c r="C196" s="84"/>
      <c r="D196" s="84"/>
      <c r="E196" s="84"/>
      <c r="F196" s="84"/>
      <c r="G196" s="84"/>
      <c r="H196" s="84"/>
      <c r="I196" s="84"/>
      <c r="J196" s="84"/>
      <c r="K196" s="84"/>
      <c r="L196" s="84"/>
      <c r="M196" s="84"/>
      <c r="N196" s="84"/>
      <c r="O196" s="84"/>
      <c r="P196" s="84"/>
      <c r="Q196" s="84"/>
      <c r="R196" s="84"/>
      <c r="S196" s="84"/>
      <c r="T196" s="84"/>
      <c r="U196" s="84"/>
      <c r="V196" s="84"/>
      <c r="W196" s="84"/>
      <c r="X196" s="84"/>
      <c r="Y196" s="84"/>
      <c r="Z196" s="84"/>
    </row>
    <row r="197" spans="1:26" ht="14.25" customHeight="1" x14ac:dyDescent="0.25">
      <c r="A197" s="84"/>
      <c r="B197" s="84"/>
      <c r="C197" s="84"/>
      <c r="D197" s="84"/>
      <c r="E197" s="84"/>
      <c r="F197" s="84"/>
      <c r="G197" s="84"/>
      <c r="H197" s="84"/>
      <c r="I197" s="84"/>
      <c r="J197" s="84"/>
      <c r="K197" s="84"/>
      <c r="L197" s="84"/>
      <c r="M197" s="84"/>
      <c r="N197" s="84"/>
      <c r="O197" s="84"/>
      <c r="P197" s="84"/>
      <c r="Q197" s="84"/>
      <c r="R197" s="84"/>
      <c r="S197" s="84"/>
      <c r="T197" s="84"/>
      <c r="U197" s="84"/>
      <c r="V197" s="84"/>
      <c r="W197" s="84"/>
      <c r="X197" s="84"/>
      <c r="Y197" s="84"/>
      <c r="Z197" s="84"/>
    </row>
    <row r="198" spans="1:26" ht="14.25" customHeight="1" x14ac:dyDescent="0.25">
      <c r="A198" s="84"/>
      <c r="B198" s="84"/>
      <c r="C198" s="84"/>
      <c r="D198" s="84"/>
      <c r="E198" s="84"/>
      <c r="F198" s="84"/>
      <c r="G198" s="84"/>
      <c r="H198" s="84"/>
      <c r="I198" s="84"/>
      <c r="J198" s="84"/>
      <c r="K198" s="84"/>
      <c r="L198" s="84"/>
      <c r="M198" s="84"/>
      <c r="N198" s="84"/>
      <c r="O198" s="84"/>
      <c r="P198" s="84"/>
      <c r="Q198" s="84"/>
      <c r="R198" s="84"/>
      <c r="S198" s="84"/>
      <c r="T198" s="84"/>
      <c r="U198" s="84"/>
      <c r="V198" s="84"/>
      <c r="W198" s="84"/>
      <c r="X198" s="84"/>
      <c r="Y198" s="84"/>
      <c r="Z198" s="84"/>
    </row>
    <row r="199" spans="1:26" ht="14.25" customHeight="1" x14ac:dyDescent="0.25">
      <c r="A199" s="84"/>
      <c r="B199" s="84"/>
      <c r="C199" s="84"/>
      <c r="D199" s="84"/>
      <c r="E199" s="84"/>
      <c r="F199" s="84"/>
      <c r="G199" s="84"/>
      <c r="H199" s="84"/>
      <c r="I199" s="84"/>
      <c r="J199" s="84"/>
      <c r="K199" s="84"/>
      <c r="L199" s="84"/>
      <c r="M199" s="84"/>
      <c r="N199" s="84"/>
      <c r="O199" s="84"/>
      <c r="P199" s="84"/>
      <c r="Q199" s="84"/>
      <c r="R199" s="84"/>
      <c r="S199" s="84"/>
      <c r="T199" s="84"/>
      <c r="U199" s="84"/>
      <c r="V199" s="84"/>
      <c r="W199" s="84"/>
      <c r="X199" s="84"/>
      <c r="Y199" s="84"/>
      <c r="Z199" s="84"/>
    </row>
    <row r="200" spans="1:26" ht="14.25" customHeight="1" x14ac:dyDescent="0.25">
      <c r="A200" s="84"/>
      <c r="B200" s="84"/>
      <c r="C200" s="84"/>
      <c r="D200" s="84"/>
      <c r="E200" s="84"/>
      <c r="F200" s="84"/>
      <c r="G200" s="84"/>
      <c r="H200" s="84"/>
      <c r="I200" s="84"/>
      <c r="J200" s="84"/>
      <c r="K200" s="84"/>
      <c r="L200" s="84"/>
      <c r="M200" s="84"/>
      <c r="N200" s="84"/>
      <c r="O200" s="84"/>
      <c r="P200" s="84"/>
      <c r="Q200" s="84"/>
      <c r="R200" s="84"/>
      <c r="S200" s="84"/>
      <c r="T200" s="84"/>
      <c r="U200" s="84"/>
      <c r="V200" s="84"/>
      <c r="W200" s="84"/>
      <c r="X200" s="84"/>
      <c r="Y200" s="84"/>
      <c r="Z200" s="84"/>
    </row>
    <row r="201" spans="1:26" ht="14.25" customHeight="1" x14ac:dyDescent="0.25">
      <c r="A201" s="84"/>
      <c r="B201" s="84"/>
      <c r="C201" s="84"/>
      <c r="D201" s="84"/>
      <c r="E201" s="84"/>
      <c r="F201" s="84"/>
      <c r="G201" s="84"/>
      <c r="H201" s="84"/>
      <c r="I201" s="84"/>
      <c r="J201" s="84"/>
      <c r="K201" s="84"/>
      <c r="L201" s="84"/>
      <c r="M201" s="84"/>
      <c r="N201" s="84"/>
      <c r="O201" s="84"/>
      <c r="P201" s="84"/>
      <c r="Q201" s="84"/>
      <c r="R201" s="84"/>
      <c r="S201" s="84"/>
      <c r="T201" s="84"/>
      <c r="U201" s="84"/>
      <c r="V201" s="84"/>
      <c r="W201" s="84"/>
      <c r="X201" s="84"/>
      <c r="Y201" s="84"/>
      <c r="Z201" s="84"/>
    </row>
    <row r="202" spans="1:26" ht="14.25" customHeight="1" x14ac:dyDescent="0.25">
      <c r="A202" s="84"/>
      <c r="B202" s="84"/>
      <c r="C202" s="84"/>
      <c r="D202" s="84"/>
      <c r="E202" s="84"/>
      <c r="F202" s="84"/>
      <c r="G202" s="84"/>
      <c r="H202" s="84"/>
      <c r="I202" s="84"/>
      <c r="J202" s="84"/>
      <c r="K202" s="84"/>
      <c r="L202" s="84"/>
      <c r="M202" s="84"/>
      <c r="N202" s="84"/>
      <c r="O202" s="84"/>
      <c r="P202" s="84"/>
      <c r="Q202" s="84"/>
      <c r="R202" s="84"/>
      <c r="S202" s="84"/>
      <c r="T202" s="84"/>
      <c r="U202" s="84"/>
      <c r="V202" s="84"/>
      <c r="W202" s="84"/>
      <c r="X202" s="84"/>
      <c r="Y202" s="84"/>
      <c r="Z202" s="84"/>
    </row>
    <row r="203" spans="1:26" ht="14.25" customHeight="1" x14ac:dyDescent="0.25">
      <c r="A203" s="84"/>
      <c r="B203" s="84"/>
      <c r="C203" s="84"/>
      <c r="D203" s="84"/>
      <c r="E203" s="84"/>
      <c r="F203" s="84"/>
      <c r="G203" s="84"/>
      <c r="H203" s="84"/>
      <c r="I203" s="84"/>
      <c r="J203" s="84"/>
      <c r="K203" s="84"/>
      <c r="L203" s="84"/>
      <c r="M203" s="84"/>
      <c r="N203" s="84"/>
      <c r="O203" s="84"/>
      <c r="P203" s="84"/>
      <c r="Q203" s="84"/>
      <c r="R203" s="84"/>
      <c r="S203" s="84"/>
      <c r="T203" s="84"/>
      <c r="U203" s="84"/>
      <c r="V203" s="84"/>
      <c r="W203" s="84"/>
      <c r="X203" s="84"/>
      <c r="Y203" s="84"/>
      <c r="Z203" s="84"/>
    </row>
    <row r="204" spans="1:26" ht="14.25" customHeight="1" x14ac:dyDescent="0.25">
      <c r="A204" s="84"/>
      <c r="B204" s="84"/>
      <c r="C204" s="84"/>
      <c r="D204" s="84"/>
      <c r="E204" s="84"/>
      <c r="F204" s="84"/>
      <c r="G204" s="84"/>
      <c r="H204" s="84"/>
      <c r="I204" s="84"/>
      <c r="J204" s="84"/>
      <c r="K204" s="84"/>
      <c r="L204" s="84"/>
      <c r="M204" s="84"/>
      <c r="N204" s="84"/>
      <c r="O204" s="84"/>
      <c r="P204" s="84"/>
      <c r="Q204" s="84"/>
      <c r="R204" s="84"/>
      <c r="S204" s="84"/>
      <c r="T204" s="84"/>
      <c r="U204" s="84"/>
      <c r="V204" s="84"/>
      <c r="W204" s="84"/>
      <c r="X204" s="84"/>
      <c r="Y204" s="84"/>
      <c r="Z204" s="84"/>
    </row>
    <row r="205" spans="1:26" ht="14.25" customHeight="1" x14ac:dyDescent="0.25">
      <c r="A205" s="84"/>
      <c r="B205" s="84"/>
      <c r="C205" s="84"/>
      <c r="D205" s="84"/>
      <c r="E205" s="84"/>
      <c r="F205" s="84"/>
      <c r="G205" s="84"/>
      <c r="H205" s="84"/>
      <c r="I205" s="84"/>
      <c r="J205" s="84"/>
      <c r="K205" s="84"/>
      <c r="L205" s="84"/>
      <c r="M205" s="84"/>
      <c r="N205" s="84"/>
      <c r="O205" s="84"/>
      <c r="P205" s="84"/>
      <c r="Q205" s="84"/>
      <c r="R205" s="84"/>
      <c r="S205" s="84"/>
      <c r="T205" s="84"/>
      <c r="U205" s="84"/>
      <c r="V205" s="84"/>
      <c r="W205" s="84"/>
      <c r="X205" s="84"/>
      <c r="Y205" s="84"/>
      <c r="Z205" s="84"/>
    </row>
    <row r="206" spans="1:26" ht="14.25" customHeight="1" x14ac:dyDescent="0.25">
      <c r="A206" s="84"/>
      <c r="B206" s="84"/>
      <c r="C206" s="84"/>
      <c r="D206" s="84"/>
      <c r="E206" s="84"/>
      <c r="F206" s="84"/>
      <c r="G206" s="84"/>
      <c r="H206" s="84"/>
      <c r="I206" s="84"/>
      <c r="J206" s="84"/>
      <c r="K206" s="84"/>
      <c r="L206" s="84"/>
      <c r="M206" s="84"/>
      <c r="N206" s="84"/>
      <c r="O206" s="84"/>
      <c r="P206" s="84"/>
      <c r="Q206" s="84"/>
      <c r="R206" s="84"/>
      <c r="S206" s="84"/>
      <c r="T206" s="84"/>
      <c r="U206" s="84"/>
      <c r="V206" s="84"/>
      <c r="W206" s="84"/>
      <c r="X206" s="84"/>
      <c r="Y206" s="84"/>
      <c r="Z206" s="84"/>
    </row>
    <row r="207" spans="1:26" ht="14.25" customHeight="1" x14ac:dyDescent="0.25">
      <c r="A207" s="84"/>
      <c r="B207" s="84"/>
      <c r="C207" s="84"/>
      <c r="D207" s="84"/>
      <c r="E207" s="84"/>
      <c r="F207" s="84"/>
      <c r="G207" s="84"/>
      <c r="H207" s="84"/>
      <c r="I207" s="84"/>
      <c r="J207" s="84"/>
      <c r="K207" s="84"/>
      <c r="L207" s="84"/>
      <c r="M207" s="84"/>
      <c r="N207" s="84"/>
      <c r="O207" s="84"/>
      <c r="P207" s="84"/>
      <c r="Q207" s="84"/>
      <c r="R207" s="84"/>
      <c r="S207" s="84"/>
      <c r="T207" s="84"/>
      <c r="U207" s="84"/>
      <c r="V207" s="84"/>
      <c r="W207" s="84"/>
      <c r="X207" s="84"/>
      <c r="Y207" s="84"/>
      <c r="Z207" s="84"/>
    </row>
    <row r="208" spans="1:26" ht="14.25" customHeight="1" x14ac:dyDescent="0.25">
      <c r="A208" s="84"/>
      <c r="B208" s="84"/>
      <c r="C208" s="84"/>
      <c r="D208" s="84"/>
      <c r="E208" s="84"/>
      <c r="F208" s="84"/>
      <c r="G208" s="84"/>
      <c r="H208" s="84"/>
      <c r="I208" s="84"/>
      <c r="J208" s="84"/>
      <c r="K208" s="84"/>
      <c r="L208" s="84"/>
      <c r="M208" s="84"/>
      <c r="N208" s="84"/>
      <c r="O208" s="84"/>
      <c r="P208" s="84"/>
      <c r="Q208" s="84"/>
      <c r="R208" s="84"/>
      <c r="S208" s="84"/>
      <c r="T208" s="84"/>
      <c r="U208" s="84"/>
      <c r="V208" s="84"/>
      <c r="W208" s="84"/>
      <c r="X208" s="84"/>
      <c r="Y208" s="84"/>
      <c r="Z208" s="84"/>
    </row>
    <row r="209" spans="1:26" ht="14.25" customHeight="1" x14ac:dyDescent="0.25">
      <c r="A209" s="84"/>
      <c r="B209" s="84"/>
      <c r="C209" s="84"/>
      <c r="D209" s="84"/>
      <c r="E209" s="84"/>
      <c r="F209" s="84"/>
      <c r="G209" s="84"/>
      <c r="H209" s="84"/>
      <c r="I209" s="84"/>
      <c r="J209" s="84"/>
      <c r="K209" s="84"/>
      <c r="L209" s="84"/>
      <c r="M209" s="84"/>
      <c r="N209" s="84"/>
      <c r="O209" s="84"/>
      <c r="P209" s="84"/>
      <c r="Q209" s="84"/>
      <c r="R209" s="84"/>
      <c r="S209" s="84"/>
      <c r="T209" s="84"/>
      <c r="U209" s="84"/>
      <c r="V209" s="84"/>
      <c r="W209" s="84"/>
      <c r="X209" s="84"/>
      <c r="Y209" s="84"/>
      <c r="Z209" s="84"/>
    </row>
    <row r="210" spans="1:26" ht="14.25" customHeight="1" x14ac:dyDescent="0.25">
      <c r="A210" s="84"/>
      <c r="B210" s="84"/>
      <c r="C210" s="84"/>
      <c r="D210" s="84"/>
      <c r="E210" s="84"/>
      <c r="F210" s="84"/>
      <c r="G210" s="84"/>
      <c r="H210" s="84"/>
      <c r="I210" s="84"/>
      <c r="J210" s="84"/>
      <c r="K210" s="84"/>
      <c r="L210" s="84"/>
      <c r="M210" s="84"/>
      <c r="N210" s="84"/>
      <c r="O210" s="84"/>
      <c r="P210" s="84"/>
      <c r="Q210" s="84"/>
      <c r="R210" s="84"/>
      <c r="S210" s="84"/>
      <c r="T210" s="84"/>
      <c r="U210" s="84"/>
      <c r="V210" s="84"/>
      <c r="W210" s="84"/>
      <c r="X210" s="84"/>
      <c r="Y210" s="84"/>
      <c r="Z210" s="84"/>
    </row>
    <row r="211" spans="1:26" ht="14.25" customHeight="1" x14ac:dyDescent="0.25">
      <c r="A211" s="84"/>
      <c r="B211" s="84"/>
      <c r="C211" s="84"/>
      <c r="D211" s="84"/>
      <c r="E211" s="84"/>
      <c r="F211" s="84"/>
      <c r="G211" s="84"/>
      <c r="H211" s="84"/>
      <c r="I211" s="84"/>
      <c r="J211" s="84"/>
      <c r="K211" s="84"/>
      <c r="L211" s="84"/>
      <c r="M211" s="84"/>
      <c r="N211" s="84"/>
      <c r="O211" s="84"/>
      <c r="P211" s="84"/>
      <c r="Q211" s="84"/>
      <c r="R211" s="84"/>
      <c r="S211" s="84"/>
      <c r="T211" s="84"/>
      <c r="U211" s="84"/>
      <c r="V211" s="84"/>
      <c r="W211" s="84"/>
      <c r="X211" s="84"/>
      <c r="Y211" s="84"/>
      <c r="Z211" s="84"/>
    </row>
    <row r="212" spans="1:26" ht="14.25" customHeight="1" x14ac:dyDescent="0.25">
      <c r="A212" s="84"/>
      <c r="B212" s="84"/>
      <c r="C212" s="84"/>
      <c r="D212" s="84"/>
      <c r="E212" s="84"/>
      <c r="F212" s="84"/>
      <c r="G212" s="84"/>
      <c r="H212" s="84"/>
      <c r="I212" s="84"/>
      <c r="J212" s="84"/>
      <c r="K212" s="84"/>
      <c r="L212" s="84"/>
      <c r="M212" s="84"/>
      <c r="N212" s="84"/>
      <c r="O212" s="84"/>
      <c r="P212" s="84"/>
      <c r="Q212" s="84"/>
      <c r="R212" s="84"/>
      <c r="S212" s="84"/>
      <c r="T212" s="84"/>
      <c r="U212" s="84"/>
      <c r="V212" s="84"/>
      <c r="W212" s="84"/>
      <c r="X212" s="84"/>
      <c r="Y212" s="84"/>
      <c r="Z212" s="84"/>
    </row>
    <row r="213" spans="1:26" ht="14.25" customHeight="1" x14ac:dyDescent="0.25">
      <c r="A213" s="84"/>
      <c r="B213" s="84"/>
      <c r="C213" s="84"/>
      <c r="D213" s="84"/>
      <c r="E213" s="84"/>
      <c r="F213" s="84"/>
      <c r="G213" s="84"/>
      <c r="H213" s="84"/>
      <c r="I213" s="84"/>
      <c r="J213" s="84"/>
      <c r="K213" s="84"/>
      <c r="L213" s="84"/>
      <c r="M213" s="84"/>
      <c r="N213" s="84"/>
      <c r="O213" s="84"/>
      <c r="P213" s="84"/>
      <c r="Q213" s="84"/>
      <c r="R213" s="84"/>
      <c r="S213" s="84"/>
      <c r="T213" s="84"/>
      <c r="U213" s="84"/>
      <c r="V213" s="84"/>
      <c r="W213" s="84"/>
      <c r="X213" s="84"/>
      <c r="Y213" s="84"/>
      <c r="Z213" s="84"/>
    </row>
    <row r="214" spans="1:26" ht="14.25" customHeight="1" x14ac:dyDescent="0.25">
      <c r="A214" s="84"/>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row>
    <row r="215" spans="1:26" ht="14.25" customHeight="1" x14ac:dyDescent="0.25">
      <c r="A215" s="84"/>
      <c r="B215" s="84"/>
      <c r="C215" s="84"/>
      <c r="D215" s="84"/>
      <c r="E215" s="84"/>
      <c r="F215" s="84"/>
      <c r="G215" s="84"/>
      <c r="H215" s="84"/>
      <c r="I215" s="84"/>
      <c r="J215" s="84"/>
      <c r="K215" s="84"/>
      <c r="L215" s="84"/>
      <c r="M215" s="84"/>
      <c r="N215" s="84"/>
      <c r="O215" s="84"/>
      <c r="P215" s="84"/>
      <c r="Q215" s="84"/>
      <c r="R215" s="84"/>
      <c r="S215" s="84"/>
      <c r="T215" s="84"/>
      <c r="U215" s="84"/>
      <c r="V215" s="84"/>
      <c r="W215" s="84"/>
      <c r="X215" s="84"/>
      <c r="Y215" s="84"/>
      <c r="Z215" s="84"/>
    </row>
    <row r="216" spans="1:26" ht="14.25" customHeight="1" x14ac:dyDescent="0.25">
      <c r="A216" s="84"/>
      <c r="B216" s="84"/>
      <c r="C216" s="84"/>
      <c r="D216" s="84"/>
      <c r="E216" s="84"/>
      <c r="F216" s="84"/>
      <c r="G216" s="84"/>
      <c r="H216" s="84"/>
      <c r="I216" s="84"/>
      <c r="J216" s="84"/>
      <c r="K216" s="84"/>
      <c r="L216" s="84"/>
      <c r="M216" s="84"/>
      <c r="N216" s="84"/>
      <c r="O216" s="84"/>
      <c r="P216" s="84"/>
      <c r="Q216" s="84"/>
      <c r="R216" s="84"/>
      <c r="S216" s="84"/>
      <c r="T216" s="84"/>
      <c r="U216" s="84"/>
      <c r="V216" s="84"/>
      <c r="W216" s="84"/>
      <c r="X216" s="84"/>
      <c r="Y216" s="84"/>
      <c r="Z216" s="84"/>
    </row>
    <row r="217" spans="1:26" ht="14.25" customHeight="1" x14ac:dyDescent="0.25">
      <c r="A217" s="84"/>
      <c r="B217" s="84"/>
      <c r="C217" s="84"/>
      <c r="D217" s="84"/>
      <c r="E217" s="84"/>
      <c r="F217" s="84"/>
      <c r="G217" s="84"/>
      <c r="H217" s="84"/>
      <c r="I217" s="84"/>
      <c r="J217" s="84"/>
      <c r="K217" s="84"/>
      <c r="L217" s="84"/>
      <c r="M217" s="84"/>
      <c r="N217" s="84"/>
      <c r="O217" s="84"/>
      <c r="P217" s="84"/>
      <c r="Q217" s="84"/>
      <c r="R217" s="84"/>
      <c r="S217" s="84"/>
      <c r="T217" s="84"/>
      <c r="U217" s="84"/>
      <c r="V217" s="84"/>
      <c r="W217" s="84"/>
      <c r="X217" s="84"/>
      <c r="Y217" s="84"/>
      <c r="Z217" s="84"/>
    </row>
    <row r="218" spans="1:26" ht="14.25" customHeight="1" x14ac:dyDescent="0.25">
      <c r="A218" s="84"/>
      <c r="B218" s="84"/>
      <c r="C218" s="84"/>
      <c r="D218" s="84"/>
      <c r="E218" s="84"/>
      <c r="F218" s="84"/>
      <c r="G218" s="84"/>
      <c r="H218" s="84"/>
      <c r="I218" s="84"/>
      <c r="J218" s="84"/>
      <c r="K218" s="84"/>
      <c r="L218" s="84"/>
      <c r="M218" s="84"/>
      <c r="N218" s="84"/>
      <c r="O218" s="84"/>
      <c r="P218" s="84"/>
      <c r="Q218" s="84"/>
      <c r="R218" s="84"/>
      <c r="S218" s="84"/>
      <c r="T218" s="84"/>
      <c r="U218" s="84"/>
      <c r="V218" s="84"/>
      <c r="W218" s="84"/>
      <c r="X218" s="84"/>
      <c r="Y218" s="84"/>
      <c r="Z218" s="84"/>
    </row>
    <row r="219" spans="1:26" ht="14.25" customHeight="1" x14ac:dyDescent="0.25">
      <c r="A219" s="84"/>
      <c r="B219" s="84"/>
      <c r="C219" s="84"/>
      <c r="D219" s="84"/>
      <c r="E219" s="84"/>
      <c r="F219" s="84"/>
      <c r="G219" s="84"/>
      <c r="H219" s="84"/>
      <c r="I219" s="84"/>
      <c r="J219" s="84"/>
      <c r="K219" s="84"/>
      <c r="L219" s="84"/>
      <c r="M219" s="84"/>
      <c r="N219" s="84"/>
      <c r="O219" s="84"/>
      <c r="P219" s="84"/>
      <c r="Q219" s="84"/>
      <c r="R219" s="84"/>
      <c r="S219" s="84"/>
      <c r="T219" s="84"/>
      <c r="U219" s="84"/>
      <c r="V219" s="84"/>
      <c r="W219" s="84"/>
      <c r="X219" s="84"/>
      <c r="Y219" s="84"/>
      <c r="Z219" s="84"/>
    </row>
    <row r="220" spans="1:26" ht="14.25" customHeight="1" x14ac:dyDescent="0.25">
      <c r="A220" s="84"/>
      <c r="B220" s="84"/>
      <c r="C220" s="84"/>
      <c r="D220" s="84"/>
      <c r="E220" s="84"/>
      <c r="F220" s="84"/>
      <c r="G220" s="84"/>
      <c r="H220" s="84"/>
      <c r="I220" s="84"/>
      <c r="J220" s="84"/>
      <c r="K220" s="84"/>
      <c r="L220" s="84"/>
      <c r="M220" s="84"/>
      <c r="N220" s="84"/>
      <c r="O220" s="84"/>
      <c r="P220" s="84"/>
      <c r="Q220" s="84"/>
      <c r="R220" s="84"/>
      <c r="S220" s="84"/>
      <c r="T220" s="84"/>
      <c r="U220" s="84"/>
      <c r="V220" s="84"/>
      <c r="W220" s="84"/>
      <c r="X220" s="84"/>
      <c r="Y220" s="84"/>
      <c r="Z220" s="84"/>
    </row>
    <row r="221" spans="1:26" ht="14.25" customHeight="1" x14ac:dyDescent="0.25">
      <c r="A221" s="84"/>
      <c r="B221" s="84"/>
      <c r="C221" s="84"/>
      <c r="D221" s="84"/>
      <c r="E221" s="84"/>
      <c r="F221" s="84"/>
      <c r="G221" s="84"/>
      <c r="H221" s="84"/>
      <c r="I221" s="84"/>
      <c r="J221" s="84"/>
      <c r="K221" s="84"/>
      <c r="L221" s="84"/>
      <c r="M221" s="84"/>
      <c r="N221" s="84"/>
      <c r="O221" s="84"/>
      <c r="P221" s="84"/>
      <c r="Q221" s="84"/>
      <c r="R221" s="84"/>
      <c r="S221" s="84"/>
      <c r="T221" s="84"/>
      <c r="U221" s="84"/>
      <c r="V221" s="84"/>
      <c r="W221" s="84"/>
      <c r="X221" s="84"/>
      <c r="Y221" s="84"/>
      <c r="Z221" s="84"/>
    </row>
    <row r="222" spans="1:26" ht="14.25" customHeight="1" x14ac:dyDescent="0.25">
      <c r="A222" s="84"/>
      <c r="B222" s="84"/>
      <c r="C222" s="84"/>
      <c r="D222" s="84"/>
      <c r="E222" s="84"/>
      <c r="F222" s="84"/>
      <c r="G222" s="84"/>
      <c r="H222" s="84"/>
      <c r="I222" s="84"/>
      <c r="J222" s="84"/>
      <c r="K222" s="84"/>
      <c r="L222" s="84"/>
      <c r="M222" s="84"/>
      <c r="N222" s="84"/>
      <c r="O222" s="84"/>
      <c r="P222" s="84"/>
      <c r="Q222" s="84"/>
      <c r="R222" s="84"/>
      <c r="S222" s="84"/>
      <c r="T222" s="84"/>
      <c r="U222" s="84"/>
      <c r="V222" s="84"/>
      <c r="W222" s="84"/>
      <c r="X222" s="84"/>
      <c r="Y222" s="84"/>
      <c r="Z222" s="84"/>
    </row>
    <row r="223" spans="1:26" ht="14.25" customHeight="1" x14ac:dyDescent="0.25">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row>
    <row r="224" spans="1:26" ht="14.25" customHeight="1" x14ac:dyDescent="0.25">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row>
    <row r="225" spans="1:26" ht="14.25" customHeight="1" x14ac:dyDescent="0.25">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row>
    <row r="226" spans="1:26" ht="14.25" customHeight="1" x14ac:dyDescent="0.25">
      <c r="A226" s="84"/>
      <c r="B226" s="84"/>
      <c r="C226" s="84"/>
      <c r="D226" s="84"/>
      <c r="E226" s="84"/>
      <c r="F226" s="84"/>
      <c r="G226" s="84"/>
      <c r="H226" s="84"/>
      <c r="I226" s="84"/>
      <c r="J226" s="84"/>
      <c r="K226" s="84"/>
      <c r="L226" s="84"/>
      <c r="M226" s="84"/>
      <c r="N226" s="84"/>
      <c r="O226" s="84"/>
      <c r="P226" s="84"/>
      <c r="Q226" s="84"/>
      <c r="R226" s="84"/>
      <c r="S226" s="84"/>
      <c r="T226" s="84"/>
      <c r="U226" s="84"/>
      <c r="V226" s="84"/>
      <c r="W226" s="84"/>
      <c r="X226" s="84"/>
      <c r="Y226" s="84"/>
      <c r="Z226" s="84"/>
    </row>
    <row r="227" spans="1:26" ht="14.25" customHeight="1" x14ac:dyDescent="0.25">
      <c r="A227" s="84"/>
      <c r="B227" s="84"/>
      <c r="C227" s="84"/>
      <c r="D227" s="84"/>
      <c r="E227" s="84"/>
      <c r="F227" s="84"/>
      <c r="G227" s="84"/>
      <c r="H227" s="84"/>
      <c r="I227" s="84"/>
      <c r="J227" s="84"/>
      <c r="K227" s="84"/>
      <c r="L227" s="84"/>
      <c r="M227" s="84"/>
      <c r="N227" s="84"/>
      <c r="O227" s="84"/>
      <c r="P227" s="84"/>
      <c r="Q227" s="84"/>
      <c r="R227" s="84"/>
      <c r="S227" s="84"/>
      <c r="T227" s="84"/>
      <c r="U227" s="84"/>
      <c r="V227" s="84"/>
      <c r="W227" s="84"/>
      <c r="X227" s="84"/>
      <c r="Y227" s="84"/>
      <c r="Z227" s="84"/>
    </row>
    <row r="228" spans="1:26" ht="14.25" customHeight="1" x14ac:dyDescent="0.25">
      <c r="A228" s="84"/>
      <c r="B228" s="84"/>
      <c r="C228" s="84"/>
      <c r="D228" s="84"/>
      <c r="E228" s="84"/>
      <c r="F228" s="84"/>
      <c r="G228" s="84"/>
      <c r="H228" s="84"/>
      <c r="I228" s="84"/>
      <c r="J228" s="84"/>
      <c r="K228" s="84"/>
      <c r="L228" s="84"/>
      <c r="M228" s="84"/>
      <c r="N228" s="84"/>
      <c r="O228" s="84"/>
      <c r="P228" s="84"/>
      <c r="Q228" s="84"/>
      <c r="R228" s="84"/>
      <c r="S228" s="84"/>
      <c r="T228" s="84"/>
      <c r="U228" s="84"/>
      <c r="V228" s="84"/>
      <c r="W228" s="84"/>
      <c r="X228" s="84"/>
      <c r="Y228" s="84"/>
      <c r="Z228" s="84"/>
    </row>
    <row r="229" spans="1:26" ht="14.25" customHeight="1" x14ac:dyDescent="0.25">
      <c r="A229" s="84"/>
      <c r="B229" s="84"/>
      <c r="C229" s="84"/>
      <c r="D229" s="84"/>
      <c r="E229" s="84"/>
      <c r="F229" s="84"/>
      <c r="G229" s="84"/>
      <c r="H229" s="84"/>
      <c r="I229" s="84"/>
      <c r="J229" s="84"/>
      <c r="K229" s="84"/>
      <c r="L229" s="84"/>
      <c r="M229" s="84"/>
      <c r="N229" s="84"/>
      <c r="O229" s="84"/>
      <c r="P229" s="84"/>
      <c r="Q229" s="84"/>
      <c r="R229" s="84"/>
      <c r="S229" s="84"/>
      <c r="T229" s="84"/>
      <c r="U229" s="84"/>
      <c r="V229" s="84"/>
      <c r="W229" s="84"/>
      <c r="X229" s="84"/>
      <c r="Y229" s="84"/>
      <c r="Z229" s="84"/>
    </row>
    <row r="230" spans="1:26" ht="14.25" customHeight="1" x14ac:dyDescent="0.25">
      <c r="A230" s="84"/>
      <c r="B230" s="84"/>
      <c r="C230" s="84"/>
      <c r="D230" s="84"/>
      <c r="E230" s="84"/>
      <c r="F230" s="84"/>
      <c r="G230" s="84"/>
      <c r="H230" s="84"/>
      <c r="I230" s="84"/>
      <c r="J230" s="84"/>
      <c r="K230" s="84"/>
      <c r="L230" s="84"/>
      <c r="M230" s="84"/>
      <c r="N230" s="84"/>
      <c r="O230" s="84"/>
      <c r="P230" s="84"/>
      <c r="Q230" s="84"/>
      <c r="R230" s="84"/>
      <c r="S230" s="84"/>
      <c r="T230" s="84"/>
      <c r="U230" s="84"/>
      <c r="V230" s="84"/>
      <c r="W230" s="84"/>
      <c r="X230" s="84"/>
      <c r="Y230" s="84"/>
      <c r="Z230" s="84"/>
    </row>
    <row r="231" spans="1:26" ht="14.25" customHeight="1" x14ac:dyDescent="0.25">
      <c r="A231" s="84"/>
      <c r="B231" s="84"/>
      <c r="C231" s="84"/>
      <c r="D231" s="84"/>
      <c r="E231" s="84"/>
      <c r="F231" s="84"/>
      <c r="G231" s="84"/>
      <c r="H231" s="84"/>
      <c r="I231" s="84"/>
      <c r="J231" s="84"/>
      <c r="K231" s="84"/>
      <c r="L231" s="84"/>
      <c r="M231" s="84"/>
      <c r="N231" s="84"/>
      <c r="O231" s="84"/>
      <c r="P231" s="84"/>
      <c r="Q231" s="84"/>
      <c r="R231" s="84"/>
      <c r="S231" s="84"/>
      <c r="T231" s="84"/>
      <c r="U231" s="84"/>
      <c r="V231" s="84"/>
      <c r="W231" s="84"/>
      <c r="X231" s="84"/>
      <c r="Y231" s="84"/>
      <c r="Z231" s="84"/>
    </row>
    <row r="232" spans="1:26" ht="14.25" customHeight="1" x14ac:dyDescent="0.25">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row>
    <row r="233" spans="1:26" ht="14.25" customHeight="1" x14ac:dyDescent="0.25">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row>
    <row r="234" spans="1:26" ht="14.25" customHeight="1" x14ac:dyDescent="0.25">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row>
    <row r="235" spans="1:26" ht="14.25" customHeight="1" x14ac:dyDescent="0.25">
      <c r="A235" s="84"/>
      <c r="B235" s="84"/>
      <c r="C235" s="84"/>
      <c r="D235" s="84"/>
      <c r="E235" s="84"/>
      <c r="F235" s="84"/>
      <c r="G235" s="84"/>
      <c r="H235" s="84"/>
      <c r="I235" s="84"/>
      <c r="J235" s="84"/>
      <c r="K235" s="84"/>
      <c r="L235" s="84"/>
      <c r="M235" s="84"/>
      <c r="N235" s="84"/>
      <c r="O235" s="84"/>
      <c r="P235" s="84"/>
      <c r="Q235" s="84"/>
      <c r="R235" s="84"/>
      <c r="S235" s="84"/>
      <c r="T235" s="84"/>
      <c r="U235" s="84"/>
      <c r="V235" s="84"/>
      <c r="W235" s="84"/>
      <c r="X235" s="84"/>
      <c r="Y235" s="84"/>
      <c r="Z235" s="84"/>
    </row>
    <row r="236" spans="1:26" ht="14.25" customHeight="1" x14ac:dyDescent="0.25">
      <c r="A236" s="84"/>
      <c r="B236" s="84"/>
      <c r="C236" s="84"/>
      <c r="D236" s="84"/>
      <c r="E236" s="84"/>
      <c r="F236" s="84"/>
      <c r="G236" s="84"/>
      <c r="H236" s="84"/>
      <c r="I236" s="84"/>
      <c r="J236" s="84"/>
      <c r="K236" s="84"/>
      <c r="L236" s="84"/>
      <c r="M236" s="84"/>
      <c r="N236" s="84"/>
      <c r="O236" s="84"/>
      <c r="P236" s="84"/>
      <c r="Q236" s="84"/>
      <c r="R236" s="84"/>
      <c r="S236" s="84"/>
      <c r="T236" s="84"/>
      <c r="U236" s="84"/>
      <c r="V236" s="84"/>
      <c r="W236" s="84"/>
      <c r="X236" s="84"/>
      <c r="Y236" s="84"/>
      <c r="Z236" s="84"/>
    </row>
    <row r="237" spans="1:26" ht="14.25" customHeight="1" x14ac:dyDescent="0.25">
      <c r="A237" s="84"/>
      <c r="B237" s="84"/>
      <c r="C237" s="84"/>
      <c r="D237" s="84"/>
      <c r="E237" s="84"/>
      <c r="F237" s="84"/>
      <c r="G237" s="84"/>
      <c r="H237" s="84"/>
      <c r="I237" s="84"/>
      <c r="J237" s="84"/>
      <c r="K237" s="84"/>
      <c r="L237" s="84"/>
      <c r="M237" s="84"/>
      <c r="N237" s="84"/>
      <c r="O237" s="84"/>
      <c r="P237" s="84"/>
      <c r="Q237" s="84"/>
      <c r="R237" s="84"/>
      <c r="S237" s="84"/>
      <c r="T237" s="84"/>
      <c r="U237" s="84"/>
      <c r="V237" s="84"/>
      <c r="W237" s="84"/>
      <c r="X237" s="84"/>
      <c r="Y237" s="84"/>
      <c r="Z237" s="84"/>
    </row>
    <row r="238" spans="1:26" ht="14.25" customHeight="1" x14ac:dyDescent="0.25">
      <c r="A238" s="84"/>
      <c r="B238" s="84"/>
      <c r="C238" s="84"/>
      <c r="D238" s="84"/>
      <c r="E238" s="84"/>
      <c r="F238" s="84"/>
      <c r="G238" s="84"/>
      <c r="H238" s="84"/>
      <c r="I238" s="84"/>
      <c r="J238" s="84"/>
      <c r="K238" s="84"/>
      <c r="L238" s="84"/>
      <c r="M238" s="84"/>
      <c r="N238" s="84"/>
      <c r="O238" s="84"/>
      <c r="P238" s="84"/>
      <c r="Q238" s="84"/>
      <c r="R238" s="84"/>
      <c r="S238" s="84"/>
      <c r="T238" s="84"/>
      <c r="U238" s="84"/>
      <c r="V238" s="84"/>
      <c r="W238" s="84"/>
      <c r="X238" s="84"/>
      <c r="Y238" s="84"/>
      <c r="Z238" s="84"/>
    </row>
    <row r="239" spans="1:26" ht="14.25" customHeight="1" x14ac:dyDescent="0.25">
      <c r="A239" s="84"/>
      <c r="B239" s="84"/>
      <c r="C239" s="84"/>
      <c r="D239" s="84"/>
      <c r="E239" s="84"/>
      <c r="F239" s="84"/>
      <c r="G239" s="84"/>
      <c r="H239" s="84"/>
      <c r="I239" s="84"/>
      <c r="J239" s="84"/>
      <c r="K239" s="84"/>
      <c r="L239" s="84"/>
      <c r="M239" s="84"/>
      <c r="N239" s="84"/>
      <c r="O239" s="84"/>
      <c r="P239" s="84"/>
      <c r="Q239" s="84"/>
      <c r="R239" s="84"/>
      <c r="S239" s="84"/>
      <c r="T239" s="84"/>
      <c r="U239" s="84"/>
      <c r="V239" s="84"/>
      <c r="W239" s="84"/>
      <c r="X239" s="84"/>
      <c r="Y239" s="84"/>
      <c r="Z239" s="84"/>
    </row>
    <row r="240" spans="1:26" ht="14.25" customHeight="1" x14ac:dyDescent="0.25">
      <c r="A240" s="84"/>
      <c r="B240" s="84"/>
      <c r="C240" s="84"/>
      <c r="D240" s="84"/>
      <c r="E240" s="84"/>
      <c r="F240" s="84"/>
      <c r="G240" s="84"/>
      <c r="H240" s="84"/>
      <c r="I240" s="84"/>
      <c r="J240" s="84"/>
      <c r="K240" s="84"/>
      <c r="L240" s="84"/>
      <c r="M240" s="84"/>
      <c r="N240" s="84"/>
      <c r="O240" s="84"/>
      <c r="P240" s="84"/>
      <c r="Q240" s="84"/>
      <c r="R240" s="84"/>
      <c r="S240" s="84"/>
      <c r="T240" s="84"/>
      <c r="U240" s="84"/>
      <c r="V240" s="84"/>
      <c r="W240" s="84"/>
      <c r="X240" s="84"/>
      <c r="Y240" s="84"/>
      <c r="Z240" s="84"/>
    </row>
    <row r="241" spans="1:26" ht="14.25" customHeight="1" x14ac:dyDescent="0.25">
      <c r="A241" s="84"/>
      <c r="B241" s="84"/>
      <c r="C241" s="84"/>
      <c r="D241" s="84"/>
      <c r="E241" s="84"/>
      <c r="F241" s="84"/>
      <c r="G241" s="84"/>
      <c r="H241" s="84"/>
      <c r="I241" s="84"/>
      <c r="J241" s="84"/>
      <c r="K241" s="84"/>
      <c r="L241" s="84"/>
      <c r="M241" s="84"/>
      <c r="N241" s="84"/>
      <c r="O241" s="84"/>
      <c r="P241" s="84"/>
      <c r="Q241" s="84"/>
      <c r="R241" s="84"/>
      <c r="S241" s="84"/>
      <c r="T241" s="84"/>
      <c r="U241" s="84"/>
      <c r="V241" s="84"/>
      <c r="W241" s="84"/>
      <c r="X241" s="84"/>
      <c r="Y241" s="84"/>
      <c r="Z241" s="84"/>
    </row>
    <row r="242" spans="1:26" ht="14.25" customHeight="1" x14ac:dyDescent="0.25">
      <c r="A242" s="84"/>
      <c r="B242" s="84"/>
      <c r="C242" s="84"/>
      <c r="D242" s="84"/>
      <c r="E242" s="84"/>
      <c r="F242" s="84"/>
      <c r="G242" s="84"/>
      <c r="H242" s="84"/>
      <c r="I242" s="84"/>
      <c r="J242" s="84"/>
      <c r="K242" s="84"/>
      <c r="L242" s="84"/>
      <c r="M242" s="84"/>
      <c r="N242" s="84"/>
      <c r="O242" s="84"/>
      <c r="P242" s="84"/>
      <c r="Q242" s="84"/>
      <c r="R242" s="84"/>
      <c r="S242" s="84"/>
      <c r="T242" s="84"/>
      <c r="U242" s="84"/>
      <c r="V242" s="84"/>
      <c r="W242" s="84"/>
      <c r="X242" s="84"/>
      <c r="Y242" s="84"/>
      <c r="Z242" s="84"/>
    </row>
    <row r="243" spans="1:26" ht="14.25" customHeight="1" x14ac:dyDescent="0.25">
      <c r="A243" s="84"/>
      <c r="B243" s="84"/>
      <c r="C243" s="84"/>
      <c r="D243" s="84"/>
      <c r="E243" s="84"/>
      <c r="F243" s="84"/>
      <c r="G243" s="84"/>
      <c r="H243" s="84"/>
      <c r="I243" s="84"/>
      <c r="J243" s="84"/>
      <c r="K243" s="84"/>
      <c r="L243" s="84"/>
      <c r="M243" s="84"/>
      <c r="N243" s="84"/>
      <c r="O243" s="84"/>
      <c r="P243" s="84"/>
      <c r="Q243" s="84"/>
      <c r="R243" s="84"/>
      <c r="S243" s="84"/>
      <c r="T243" s="84"/>
      <c r="U243" s="84"/>
      <c r="V243" s="84"/>
      <c r="W243" s="84"/>
      <c r="X243" s="84"/>
      <c r="Y243" s="84"/>
      <c r="Z243" s="84"/>
    </row>
    <row r="244" spans="1:26" ht="14.25" customHeight="1" x14ac:dyDescent="0.25">
      <c r="A244" s="84"/>
      <c r="B244" s="84"/>
      <c r="C244" s="84"/>
      <c r="D244" s="84"/>
      <c r="E244" s="84"/>
      <c r="F244" s="84"/>
      <c r="G244" s="84"/>
      <c r="H244" s="84"/>
      <c r="I244" s="84"/>
      <c r="J244" s="84"/>
      <c r="K244" s="84"/>
      <c r="L244" s="84"/>
      <c r="M244" s="84"/>
      <c r="N244" s="84"/>
      <c r="O244" s="84"/>
      <c r="P244" s="84"/>
      <c r="Q244" s="84"/>
      <c r="R244" s="84"/>
      <c r="S244" s="84"/>
      <c r="T244" s="84"/>
      <c r="U244" s="84"/>
      <c r="V244" s="84"/>
      <c r="W244" s="84"/>
      <c r="X244" s="84"/>
      <c r="Y244" s="84"/>
      <c r="Z244" s="84"/>
    </row>
    <row r="245" spans="1:26" ht="14.25" customHeight="1" x14ac:dyDescent="0.25">
      <c r="A245" s="84"/>
      <c r="B245" s="84"/>
      <c r="C245" s="84"/>
      <c r="D245" s="84"/>
      <c r="E245" s="84"/>
      <c r="F245" s="84"/>
      <c r="G245" s="84"/>
      <c r="H245" s="84"/>
      <c r="I245" s="84"/>
      <c r="J245" s="84"/>
      <c r="K245" s="84"/>
      <c r="L245" s="84"/>
      <c r="M245" s="84"/>
      <c r="N245" s="84"/>
      <c r="O245" s="84"/>
      <c r="P245" s="84"/>
      <c r="Q245" s="84"/>
      <c r="R245" s="84"/>
      <c r="S245" s="84"/>
      <c r="T245" s="84"/>
      <c r="U245" s="84"/>
      <c r="V245" s="84"/>
      <c r="W245" s="84"/>
      <c r="X245" s="84"/>
      <c r="Y245" s="84"/>
      <c r="Z245" s="84"/>
    </row>
    <row r="246" spans="1:26" ht="14.25" customHeight="1" x14ac:dyDescent="0.25">
      <c r="A246" s="84"/>
      <c r="B246" s="84"/>
      <c r="C246" s="84"/>
      <c r="D246" s="84"/>
      <c r="E246" s="84"/>
      <c r="F246" s="84"/>
      <c r="G246" s="84"/>
      <c r="H246" s="84"/>
      <c r="I246" s="84"/>
      <c r="J246" s="84"/>
      <c r="K246" s="84"/>
      <c r="L246" s="84"/>
      <c r="M246" s="84"/>
      <c r="N246" s="84"/>
      <c r="O246" s="84"/>
      <c r="P246" s="84"/>
      <c r="Q246" s="84"/>
      <c r="R246" s="84"/>
      <c r="S246" s="84"/>
      <c r="T246" s="84"/>
      <c r="U246" s="84"/>
      <c r="V246" s="84"/>
      <c r="W246" s="84"/>
      <c r="X246" s="84"/>
      <c r="Y246" s="84"/>
      <c r="Z246" s="84"/>
    </row>
    <row r="247" spans="1:26" ht="14.25" customHeight="1" x14ac:dyDescent="0.25">
      <c r="A247" s="84"/>
      <c r="B247" s="84"/>
      <c r="C247" s="84"/>
      <c r="D247" s="84"/>
      <c r="E247" s="84"/>
      <c r="F247" s="84"/>
      <c r="G247" s="84"/>
      <c r="H247" s="84"/>
      <c r="I247" s="84"/>
      <c r="J247" s="84"/>
      <c r="K247" s="84"/>
      <c r="L247" s="84"/>
      <c r="M247" s="84"/>
      <c r="N247" s="84"/>
      <c r="O247" s="84"/>
      <c r="P247" s="84"/>
      <c r="Q247" s="84"/>
      <c r="R247" s="84"/>
      <c r="S247" s="84"/>
      <c r="T247" s="84"/>
      <c r="U247" s="84"/>
      <c r="V247" s="84"/>
      <c r="W247" s="84"/>
      <c r="X247" s="84"/>
      <c r="Y247" s="84"/>
      <c r="Z247" s="84"/>
    </row>
    <row r="248" spans="1:26" ht="14.25" customHeight="1" x14ac:dyDescent="0.25">
      <c r="A248" s="84"/>
      <c r="B248" s="84"/>
      <c r="C248" s="84"/>
      <c r="D248" s="84"/>
      <c r="E248" s="84"/>
      <c r="F248" s="84"/>
      <c r="G248" s="84"/>
      <c r="H248" s="84"/>
      <c r="I248" s="84"/>
      <c r="J248" s="84"/>
      <c r="K248" s="84"/>
      <c r="L248" s="84"/>
      <c r="M248" s="84"/>
      <c r="N248" s="84"/>
      <c r="O248" s="84"/>
      <c r="P248" s="84"/>
      <c r="Q248" s="84"/>
      <c r="R248" s="84"/>
      <c r="S248" s="84"/>
      <c r="T248" s="84"/>
      <c r="U248" s="84"/>
      <c r="V248" s="84"/>
      <c r="W248" s="84"/>
      <c r="X248" s="84"/>
      <c r="Y248" s="84"/>
      <c r="Z248" s="84"/>
    </row>
    <row r="249" spans="1:26" ht="14.25" customHeight="1" x14ac:dyDescent="0.25">
      <c r="A249" s="84"/>
      <c r="B249" s="84"/>
      <c r="C249" s="84"/>
      <c r="D249" s="84"/>
      <c r="E249" s="84"/>
      <c r="F249" s="84"/>
      <c r="G249" s="84"/>
      <c r="H249" s="84"/>
      <c r="I249" s="84"/>
      <c r="J249" s="84"/>
      <c r="K249" s="84"/>
      <c r="L249" s="84"/>
      <c r="M249" s="84"/>
      <c r="N249" s="84"/>
      <c r="O249" s="84"/>
      <c r="P249" s="84"/>
      <c r="Q249" s="84"/>
      <c r="R249" s="84"/>
      <c r="S249" s="84"/>
      <c r="T249" s="84"/>
      <c r="U249" s="84"/>
      <c r="V249" s="84"/>
      <c r="W249" s="84"/>
      <c r="X249" s="84"/>
      <c r="Y249" s="84"/>
      <c r="Z249" s="84"/>
    </row>
    <row r="250" spans="1:26" ht="14.25" customHeight="1" x14ac:dyDescent="0.25">
      <c r="A250" s="84"/>
      <c r="B250" s="84"/>
      <c r="C250" s="84"/>
      <c r="D250" s="84"/>
      <c r="E250" s="84"/>
      <c r="F250" s="84"/>
      <c r="G250" s="84"/>
      <c r="H250" s="84"/>
      <c r="I250" s="84"/>
      <c r="J250" s="84"/>
      <c r="K250" s="84"/>
      <c r="L250" s="84"/>
      <c r="M250" s="84"/>
      <c r="N250" s="84"/>
      <c r="O250" s="84"/>
      <c r="P250" s="84"/>
      <c r="Q250" s="84"/>
      <c r="R250" s="84"/>
      <c r="S250" s="84"/>
      <c r="T250" s="84"/>
      <c r="U250" s="84"/>
      <c r="V250" s="84"/>
      <c r="W250" s="84"/>
      <c r="X250" s="84"/>
      <c r="Y250" s="84"/>
      <c r="Z250" s="84"/>
    </row>
    <row r="251" spans="1:26" ht="14.25" customHeight="1" x14ac:dyDescent="0.25">
      <c r="A251" s="84"/>
      <c r="B251" s="84"/>
      <c r="C251" s="84"/>
      <c r="D251" s="84"/>
      <c r="E251" s="84"/>
      <c r="F251" s="84"/>
      <c r="G251" s="84"/>
      <c r="H251" s="84"/>
      <c r="I251" s="84"/>
      <c r="J251" s="84"/>
      <c r="K251" s="84"/>
      <c r="L251" s="84"/>
      <c r="M251" s="84"/>
      <c r="N251" s="84"/>
      <c r="O251" s="84"/>
      <c r="P251" s="84"/>
      <c r="Q251" s="84"/>
      <c r="R251" s="84"/>
      <c r="S251" s="84"/>
      <c r="T251" s="84"/>
      <c r="U251" s="84"/>
      <c r="V251" s="84"/>
      <c r="W251" s="84"/>
      <c r="X251" s="84"/>
      <c r="Y251" s="84"/>
      <c r="Z251" s="84"/>
    </row>
    <row r="252" spans="1:26" ht="14.25" customHeight="1" x14ac:dyDescent="0.25">
      <c r="A252" s="84"/>
      <c r="B252" s="84"/>
      <c r="C252" s="84"/>
      <c r="D252" s="84"/>
      <c r="E252" s="84"/>
      <c r="F252" s="84"/>
      <c r="G252" s="84"/>
      <c r="H252" s="84"/>
      <c r="I252" s="84"/>
      <c r="J252" s="84"/>
      <c r="K252" s="84"/>
      <c r="L252" s="84"/>
      <c r="M252" s="84"/>
      <c r="N252" s="84"/>
      <c r="O252" s="84"/>
      <c r="P252" s="84"/>
      <c r="Q252" s="84"/>
      <c r="R252" s="84"/>
      <c r="S252" s="84"/>
      <c r="T252" s="84"/>
      <c r="U252" s="84"/>
      <c r="V252" s="84"/>
      <c r="W252" s="84"/>
      <c r="X252" s="84"/>
      <c r="Y252" s="84"/>
      <c r="Z252" s="84"/>
    </row>
    <row r="253" spans="1:26" ht="14.25" customHeight="1" x14ac:dyDescent="0.25">
      <c r="A253" s="84"/>
      <c r="B253" s="84"/>
      <c r="C253" s="84"/>
      <c r="D253" s="84"/>
      <c r="E253" s="84"/>
      <c r="F253" s="84"/>
      <c r="G253" s="84"/>
      <c r="H253" s="84"/>
      <c r="I253" s="84"/>
      <c r="J253" s="84"/>
      <c r="K253" s="84"/>
      <c r="L253" s="84"/>
      <c r="M253" s="84"/>
      <c r="N253" s="84"/>
      <c r="O253" s="84"/>
      <c r="P253" s="84"/>
      <c r="Q253" s="84"/>
      <c r="R253" s="84"/>
      <c r="S253" s="84"/>
      <c r="T253" s="84"/>
      <c r="U253" s="84"/>
      <c r="V253" s="84"/>
      <c r="W253" s="84"/>
      <c r="X253" s="84"/>
      <c r="Y253" s="84"/>
      <c r="Z253" s="84"/>
    </row>
    <row r="254" spans="1:26" ht="14.25" customHeight="1" x14ac:dyDescent="0.25">
      <c r="A254" s="84"/>
      <c r="B254" s="84"/>
      <c r="C254" s="84"/>
      <c r="D254" s="84"/>
      <c r="E254" s="84"/>
      <c r="F254" s="84"/>
      <c r="G254" s="84"/>
      <c r="H254" s="84"/>
      <c r="I254" s="84"/>
      <c r="J254" s="84"/>
      <c r="K254" s="84"/>
      <c r="L254" s="84"/>
      <c r="M254" s="84"/>
      <c r="N254" s="84"/>
      <c r="O254" s="84"/>
      <c r="P254" s="84"/>
      <c r="Q254" s="84"/>
      <c r="R254" s="84"/>
      <c r="S254" s="84"/>
      <c r="T254" s="84"/>
      <c r="U254" s="84"/>
      <c r="V254" s="84"/>
      <c r="W254" s="84"/>
      <c r="X254" s="84"/>
      <c r="Y254" s="84"/>
      <c r="Z254" s="84"/>
    </row>
    <row r="255" spans="1:26" ht="14.25" customHeight="1" x14ac:dyDescent="0.25">
      <c r="A255" s="84"/>
      <c r="B255" s="84"/>
      <c r="C255" s="84"/>
      <c r="D255" s="84"/>
      <c r="E255" s="84"/>
      <c r="F255" s="84"/>
      <c r="G255" s="84"/>
      <c r="H255" s="84"/>
      <c r="I255" s="84"/>
      <c r="J255" s="84"/>
      <c r="K255" s="84"/>
      <c r="L255" s="84"/>
      <c r="M255" s="84"/>
      <c r="N255" s="84"/>
      <c r="O255" s="84"/>
      <c r="P255" s="84"/>
      <c r="Q255" s="84"/>
      <c r="R255" s="84"/>
      <c r="S255" s="84"/>
      <c r="T255" s="84"/>
      <c r="U255" s="84"/>
      <c r="V255" s="84"/>
      <c r="W255" s="84"/>
      <c r="X255" s="84"/>
      <c r="Y255" s="84"/>
      <c r="Z255" s="84"/>
    </row>
    <row r="256" spans="1:26" ht="14.25" customHeight="1" x14ac:dyDescent="0.25">
      <c r="A256" s="84"/>
      <c r="B256" s="84"/>
      <c r="C256" s="84"/>
      <c r="D256" s="84"/>
      <c r="E256" s="84"/>
      <c r="F256" s="84"/>
      <c r="G256" s="84"/>
      <c r="H256" s="84"/>
      <c r="I256" s="84"/>
      <c r="J256" s="84"/>
      <c r="K256" s="84"/>
      <c r="L256" s="84"/>
      <c r="M256" s="84"/>
      <c r="N256" s="84"/>
      <c r="O256" s="84"/>
      <c r="P256" s="84"/>
      <c r="Q256" s="84"/>
      <c r="R256" s="84"/>
      <c r="S256" s="84"/>
      <c r="T256" s="84"/>
      <c r="U256" s="84"/>
      <c r="V256" s="84"/>
      <c r="W256" s="84"/>
      <c r="X256" s="84"/>
      <c r="Y256" s="84"/>
      <c r="Z256" s="84"/>
    </row>
    <row r="257" spans="1:26" ht="14.25" customHeight="1" x14ac:dyDescent="0.25">
      <c r="A257" s="84"/>
      <c r="B257" s="84"/>
      <c r="C257" s="84"/>
      <c r="D257" s="84"/>
      <c r="E257" s="84"/>
      <c r="F257" s="84"/>
      <c r="G257" s="84"/>
      <c r="H257" s="84"/>
      <c r="I257" s="84"/>
      <c r="J257" s="84"/>
      <c r="K257" s="84"/>
      <c r="L257" s="84"/>
      <c r="M257" s="84"/>
      <c r="N257" s="84"/>
      <c r="O257" s="84"/>
      <c r="P257" s="84"/>
      <c r="Q257" s="84"/>
      <c r="R257" s="84"/>
      <c r="S257" s="84"/>
      <c r="T257" s="84"/>
      <c r="U257" s="84"/>
      <c r="V257" s="84"/>
      <c r="W257" s="84"/>
      <c r="X257" s="84"/>
      <c r="Y257" s="84"/>
      <c r="Z257" s="84"/>
    </row>
    <row r="258" spans="1:26" ht="14.25" customHeight="1" x14ac:dyDescent="0.25">
      <c r="A258" s="84"/>
      <c r="B258" s="84"/>
      <c r="C258" s="84"/>
      <c r="D258" s="84"/>
      <c r="E258" s="84"/>
      <c r="F258" s="84"/>
      <c r="G258" s="84"/>
      <c r="H258" s="84"/>
      <c r="I258" s="84"/>
      <c r="J258" s="84"/>
      <c r="K258" s="84"/>
      <c r="L258" s="84"/>
      <c r="M258" s="84"/>
      <c r="N258" s="84"/>
      <c r="O258" s="84"/>
      <c r="P258" s="84"/>
      <c r="Q258" s="84"/>
      <c r="R258" s="84"/>
      <c r="S258" s="84"/>
      <c r="T258" s="84"/>
      <c r="U258" s="84"/>
      <c r="V258" s="84"/>
      <c r="W258" s="84"/>
      <c r="X258" s="84"/>
      <c r="Y258" s="84"/>
      <c r="Z258" s="84"/>
    </row>
    <row r="259" spans="1:26" ht="14.25" customHeight="1" x14ac:dyDescent="0.25">
      <c r="A259" s="84"/>
      <c r="B259" s="84"/>
      <c r="C259" s="84"/>
      <c r="D259" s="84"/>
      <c r="E259" s="84"/>
      <c r="F259" s="84"/>
      <c r="G259" s="84"/>
      <c r="H259" s="84"/>
      <c r="I259" s="84"/>
      <c r="J259" s="84"/>
      <c r="K259" s="84"/>
      <c r="L259" s="84"/>
      <c r="M259" s="84"/>
      <c r="N259" s="84"/>
      <c r="O259" s="84"/>
      <c r="P259" s="84"/>
      <c r="Q259" s="84"/>
      <c r="R259" s="84"/>
      <c r="S259" s="84"/>
      <c r="T259" s="84"/>
      <c r="U259" s="84"/>
      <c r="V259" s="84"/>
      <c r="W259" s="84"/>
      <c r="X259" s="84"/>
      <c r="Y259" s="84"/>
      <c r="Z259" s="84"/>
    </row>
    <row r="260" spans="1:26" ht="14.25" customHeight="1" x14ac:dyDescent="0.25">
      <c r="A260" s="84"/>
      <c r="B260" s="84"/>
      <c r="C260" s="84"/>
      <c r="D260" s="84"/>
      <c r="E260" s="84"/>
      <c r="F260" s="84"/>
      <c r="G260" s="84"/>
      <c r="H260" s="84"/>
      <c r="I260" s="84"/>
      <c r="J260" s="84"/>
      <c r="K260" s="84"/>
      <c r="L260" s="84"/>
      <c r="M260" s="84"/>
      <c r="N260" s="84"/>
      <c r="O260" s="84"/>
      <c r="P260" s="84"/>
      <c r="Q260" s="84"/>
      <c r="R260" s="84"/>
      <c r="S260" s="84"/>
      <c r="T260" s="84"/>
      <c r="U260" s="84"/>
      <c r="V260" s="84"/>
      <c r="W260" s="84"/>
      <c r="X260" s="84"/>
      <c r="Y260" s="84"/>
      <c r="Z260" s="84"/>
    </row>
    <row r="261" spans="1:26" ht="14.25" customHeight="1" x14ac:dyDescent="0.25">
      <c r="A261" s="84"/>
      <c r="B261" s="84"/>
      <c r="C261" s="84"/>
      <c r="D261" s="84"/>
      <c r="E261" s="84"/>
      <c r="F261" s="84"/>
      <c r="G261" s="84"/>
      <c r="H261" s="84"/>
      <c r="I261" s="84"/>
      <c r="J261" s="84"/>
      <c r="K261" s="84"/>
      <c r="L261" s="84"/>
      <c r="M261" s="84"/>
      <c r="N261" s="84"/>
      <c r="O261" s="84"/>
      <c r="P261" s="84"/>
      <c r="Q261" s="84"/>
      <c r="R261" s="84"/>
      <c r="S261" s="84"/>
      <c r="T261" s="84"/>
      <c r="U261" s="84"/>
      <c r="V261" s="84"/>
      <c r="W261" s="84"/>
      <c r="X261" s="84"/>
      <c r="Y261" s="84"/>
      <c r="Z261" s="84"/>
    </row>
    <row r="262" spans="1:26" ht="14.25" customHeight="1" x14ac:dyDescent="0.25">
      <c r="A262" s="84"/>
      <c r="B262" s="84"/>
      <c r="C262" s="84"/>
      <c r="D262" s="84"/>
      <c r="E262" s="84"/>
      <c r="F262" s="84"/>
      <c r="G262" s="84"/>
      <c r="H262" s="84"/>
      <c r="I262" s="84"/>
      <c r="J262" s="84"/>
      <c r="K262" s="84"/>
      <c r="L262" s="84"/>
      <c r="M262" s="84"/>
      <c r="N262" s="84"/>
      <c r="O262" s="84"/>
      <c r="P262" s="84"/>
      <c r="Q262" s="84"/>
      <c r="R262" s="84"/>
      <c r="S262" s="84"/>
      <c r="T262" s="84"/>
      <c r="U262" s="84"/>
      <c r="V262" s="84"/>
      <c r="W262" s="84"/>
      <c r="X262" s="84"/>
      <c r="Y262" s="84"/>
      <c r="Z262" s="84"/>
    </row>
    <row r="263" spans="1:26" ht="14.25" customHeight="1" x14ac:dyDescent="0.25">
      <c r="A263" s="84"/>
      <c r="B263" s="84"/>
      <c r="C263" s="84"/>
      <c r="D263" s="84"/>
      <c r="E263" s="84"/>
      <c r="F263" s="84"/>
      <c r="G263" s="84"/>
      <c r="H263" s="84"/>
      <c r="I263" s="84"/>
      <c r="J263" s="84"/>
      <c r="K263" s="84"/>
      <c r="L263" s="84"/>
      <c r="M263" s="84"/>
      <c r="N263" s="84"/>
      <c r="O263" s="84"/>
      <c r="P263" s="84"/>
      <c r="Q263" s="84"/>
      <c r="R263" s="84"/>
      <c r="S263" s="84"/>
      <c r="T263" s="84"/>
      <c r="U263" s="84"/>
      <c r="V263" s="84"/>
      <c r="W263" s="84"/>
      <c r="X263" s="84"/>
      <c r="Y263" s="84"/>
      <c r="Z263" s="84"/>
    </row>
    <row r="264" spans="1:26" ht="14.25" customHeight="1" x14ac:dyDescent="0.25">
      <c r="A264" s="84"/>
      <c r="B264" s="84"/>
      <c r="C264" s="84"/>
      <c r="D264" s="84"/>
      <c r="E264" s="84"/>
      <c r="F264" s="84"/>
      <c r="G264" s="84"/>
      <c r="H264" s="84"/>
      <c r="I264" s="84"/>
      <c r="J264" s="84"/>
      <c r="K264" s="84"/>
      <c r="L264" s="84"/>
      <c r="M264" s="84"/>
      <c r="N264" s="84"/>
      <c r="O264" s="84"/>
      <c r="P264" s="84"/>
      <c r="Q264" s="84"/>
      <c r="R264" s="84"/>
      <c r="S264" s="84"/>
      <c r="T264" s="84"/>
      <c r="U264" s="84"/>
      <c r="V264" s="84"/>
      <c r="W264" s="84"/>
      <c r="X264" s="84"/>
      <c r="Y264" s="84"/>
      <c r="Z264" s="84"/>
    </row>
    <row r="265" spans="1:26" ht="14.25" customHeight="1" x14ac:dyDescent="0.25">
      <c r="A265" s="84"/>
      <c r="B265" s="84"/>
      <c r="C265" s="84"/>
      <c r="D265" s="84"/>
      <c r="E265" s="84"/>
      <c r="F265" s="84"/>
      <c r="G265" s="84"/>
      <c r="H265" s="84"/>
      <c r="I265" s="84"/>
      <c r="J265" s="84"/>
      <c r="K265" s="84"/>
      <c r="L265" s="84"/>
      <c r="M265" s="84"/>
      <c r="N265" s="84"/>
      <c r="O265" s="84"/>
      <c r="P265" s="84"/>
      <c r="Q265" s="84"/>
      <c r="R265" s="84"/>
      <c r="S265" s="84"/>
      <c r="T265" s="84"/>
      <c r="U265" s="84"/>
      <c r="V265" s="84"/>
      <c r="W265" s="84"/>
      <c r="X265" s="84"/>
      <c r="Y265" s="84"/>
      <c r="Z265" s="84"/>
    </row>
    <row r="266" spans="1:26" ht="14.25" customHeight="1" x14ac:dyDescent="0.25">
      <c r="A266" s="84"/>
      <c r="B266" s="84"/>
      <c r="C266" s="84"/>
      <c r="D266" s="84"/>
      <c r="E266" s="84"/>
      <c r="F266" s="84"/>
      <c r="G266" s="84"/>
      <c r="H266" s="84"/>
      <c r="I266" s="84"/>
      <c r="J266" s="84"/>
      <c r="K266" s="84"/>
      <c r="L266" s="84"/>
      <c r="M266" s="84"/>
      <c r="N266" s="84"/>
      <c r="O266" s="84"/>
      <c r="P266" s="84"/>
      <c r="Q266" s="84"/>
      <c r="R266" s="84"/>
      <c r="S266" s="84"/>
      <c r="T266" s="84"/>
      <c r="U266" s="84"/>
      <c r="V266" s="84"/>
      <c r="W266" s="84"/>
      <c r="X266" s="84"/>
      <c r="Y266" s="84"/>
      <c r="Z266" s="84"/>
    </row>
    <row r="267" spans="1:26" ht="14.25" customHeight="1" x14ac:dyDescent="0.25">
      <c r="A267" s="84"/>
      <c r="B267" s="84"/>
      <c r="C267" s="84"/>
      <c r="D267" s="84"/>
      <c r="E267" s="84"/>
      <c r="F267" s="84"/>
      <c r="G267" s="84"/>
      <c r="H267" s="84"/>
      <c r="I267" s="84"/>
      <c r="J267" s="84"/>
      <c r="K267" s="84"/>
      <c r="L267" s="84"/>
      <c r="M267" s="84"/>
      <c r="N267" s="84"/>
      <c r="O267" s="84"/>
      <c r="P267" s="84"/>
      <c r="Q267" s="84"/>
      <c r="R267" s="84"/>
      <c r="S267" s="84"/>
      <c r="T267" s="84"/>
      <c r="U267" s="84"/>
      <c r="V267" s="84"/>
      <c r="W267" s="84"/>
      <c r="X267" s="84"/>
      <c r="Y267" s="84"/>
      <c r="Z267" s="84"/>
    </row>
    <row r="268" spans="1:26" ht="14.25" customHeight="1" x14ac:dyDescent="0.25">
      <c r="A268" s="84"/>
      <c r="B268" s="84"/>
      <c r="C268" s="84"/>
      <c r="D268" s="84"/>
      <c r="E268" s="84"/>
      <c r="F268" s="84"/>
      <c r="G268" s="84"/>
      <c r="H268" s="84"/>
      <c r="I268" s="84"/>
      <c r="J268" s="84"/>
      <c r="K268" s="84"/>
      <c r="L268" s="84"/>
      <c r="M268" s="84"/>
      <c r="N268" s="84"/>
      <c r="O268" s="84"/>
      <c r="P268" s="84"/>
      <c r="Q268" s="84"/>
      <c r="R268" s="84"/>
      <c r="S268" s="84"/>
      <c r="T268" s="84"/>
      <c r="U268" s="84"/>
      <c r="V268" s="84"/>
      <c r="W268" s="84"/>
      <c r="X268" s="84"/>
      <c r="Y268" s="84"/>
      <c r="Z268" s="84"/>
    </row>
    <row r="269" spans="1:26" ht="14.25" customHeight="1" x14ac:dyDescent="0.25">
      <c r="A269" s="84"/>
      <c r="B269" s="84"/>
      <c r="C269" s="84"/>
      <c r="D269" s="84"/>
      <c r="E269" s="84"/>
      <c r="F269" s="84"/>
      <c r="G269" s="84"/>
      <c r="H269" s="84"/>
      <c r="I269" s="84"/>
      <c r="J269" s="84"/>
      <c r="K269" s="84"/>
      <c r="L269" s="84"/>
      <c r="M269" s="84"/>
      <c r="N269" s="84"/>
      <c r="O269" s="84"/>
      <c r="P269" s="84"/>
      <c r="Q269" s="84"/>
      <c r="R269" s="84"/>
      <c r="S269" s="84"/>
      <c r="T269" s="84"/>
      <c r="U269" s="84"/>
      <c r="V269" s="84"/>
      <c r="W269" s="84"/>
      <c r="X269" s="84"/>
      <c r="Y269" s="84"/>
      <c r="Z269" s="84"/>
    </row>
    <row r="270" spans="1:26" ht="14.25" customHeight="1" x14ac:dyDescent="0.25">
      <c r="A270" s="84"/>
      <c r="B270" s="84"/>
      <c r="C270" s="84"/>
      <c r="D270" s="84"/>
      <c r="E270" s="84"/>
      <c r="F270" s="84"/>
      <c r="G270" s="84"/>
      <c r="H270" s="84"/>
      <c r="I270" s="84"/>
      <c r="J270" s="84"/>
      <c r="K270" s="84"/>
      <c r="L270" s="84"/>
      <c r="M270" s="84"/>
      <c r="N270" s="84"/>
      <c r="O270" s="84"/>
      <c r="P270" s="84"/>
      <c r="Q270" s="84"/>
      <c r="R270" s="84"/>
      <c r="S270" s="84"/>
      <c r="T270" s="84"/>
      <c r="U270" s="84"/>
      <c r="V270" s="84"/>
      <c r="W270" s="84"/>
      <c r="X270" s="84"/>
      <c r="Y270" s="84"/>
      <c r="Z270" s="84"/>
    </row>
    <row r="271" spans="1:26" ht="14.25" customHeight="1" x14ac:dyDescent="0.25">
      <c r="A271" s="84"/>
      <c r="B271" s="84"/>
      <c r="C271" s="84"/>
      <c r="D271" s="84"/>
      <c r="E271" s="84"/>
      <c r="F271" s="84"/>
      <c r="G271" s="84"/>
      <c r="H271" s="84"/>
      <c r="I271" s="84"/>
      <c r="J271" s="84"/>
      <c r="K271" s="84"/>
      <c r="L271" s="84"/>
      <c r="M271" s="84"/>
      <c r="N271" s="84"/>
      <c r="O271" s="84"/>
      <c r="P271" s="84"/>
      <c r="Q271" s="84"/>
      <c r="R271" s="84"/>
      <c r="S271" s="84"/>
      <c r="T271" s="84"/>
      <c r="U271" s="84"/>
      <c r="V271" s="84"/>
      <c r="W271" s="84"/>
      <c r="X271" s="84"/>
      <c r="Y271" s="84"/>
      <c r="Z271" s="84"/>
    </row>
    <row r="272" spans="1:26" ht="14.25" customHeight="1" x14ac:dyDescent="0.25">
      <c r="A272" s="84"/>
      <c r="B272" s="84"/>
      <c r="C272" s="84"/>
      <c r="D272" s="84"/>
      <c r="E272" s="84"/>
      <c r="F272" s="84"/>
      <c r="G272" s="84"/>
      <c r="H272" s="84"/>
      <c r="I272" s="84"/>
      <c r="J272" s="84"/>
      <c r="K272" s="84"/>
      <c r="L272" s="84"/>
      <c r="M272" s="84"/>
      <c r="N272" s="84"/>
      <c r="O272" s="84"/>
      <c r="P272" s="84"/>
      <c r="Q272" s="84"/>
      <c r="R272" s="84"/>
      <c r="S272" s="84"/>
      <c r="T272" s="84"/>
      <c r="U272" s="84"/>
      <c r="V272" s="84"/>
      <c r="W272" s="84"/>
      <c r="X272" s="84"/>
      <c r="Y272" s="84"/>
      <c r="Z272" s="84"/>
    </row>
    <row r="273" spans="1:26" ht="14.25" customHeight="1" x14ac:dyDescent="0.25">
      <c r="A273" s="84"/>
      <c r="B273" s="84"/>
      <c r="C273" s="84"/>
      <c r="D273" s="84"/>
      <c r="E273" s="84"/>
      <c r="F273" s="84"/>
      <c r="G273" s="84"/>
      <c r="H273" s="84"/>
      <c r="I273" s="84"/>
      <c r="J273" s="84"/>
      <c r="K273" s="84"/>
      <c r="L273" s="84"/>
      <c r="M273" s="84"/>
      <c r="N273" s="84"/>
      <c r="O273" s="84"/>
      <c r="P273" s="84"/>
      <c r="Q273" s="84"/>
      <c r="R273" s="84"/>
      <c r="S273" s="84"/>
      <c r="T273" s="84"/>
      <c r="U273" s="84"/>
      <c r="V273" s="84"/>
      <c r="W273" s="84"/>
      <c r="X273" s="84"/>
      <c r="Y273" s="84"/>
      <c r="Z273" s="84"/>
    </row>
    <row r="274" spans="1:26" ht="14.25" customHeight="1" x14ac:dyDescent="0.25">
      <c r="A274" s="84"/>
      <c r="B274" s="84"/>
      <c r="C274" s="84"/>
      <c r="D274" s="84"/>
      <c r="E274" s="84"/>
      <c r="F274" s="84"/>
      <c r="G274" s="84"/>
      <c r="H274" s="84"/>
      <c r="I274" s="84"/>
      <c r="J274" s="84"/>
      <c r="K274" s="84"/>
      <c r="L274" s="84"/>
      <c r="M274" s="84"/>
      <c r="N274" s="84"/>
      <c r="O274" s="84"/>
      <c r="P274" s="84"/>
      <c r="Q274" s="84"/>
      <c r="R274" s="84"/>
      <c r="S274" s="84"/>
      <c r="T274" s="84"/>
      <c r="U274" s="84"/>
      <c r="V274" s="84"/>
      <c r="W274" s="84"/>
      <c r="X274" s="84"/>
      <c r="Y274" s="84"/>
      <c r="Z274" s="84"/>
    </row>
    <row r="275" spans="1:26" ht="14.25" customHeight="1" x14ac:dyDescent="0.25">
      <c r="A275" s="84"/>
      <c r="B275" s="84"/>
      <c r="C275" s="84"/>
      <c r="D275" s="84"/>
      <c r="E275" s="84"/>
      <c r="F275" s="84"/>
      <c r="G275" s="84"/>
      <c r="H275" s="84"/>
      <c r="I275" s="84"/>
      <c r="J275" s="84"/>
      <c r="K275" s="84"/>
      <c r="L275" s="84"/>
      <c r="M275" s="84"/>
      <c r="N275" s="84"/>
      <c r="O275" s="84"/>
      <c r="P275" s="84"/>
      <c r="Q275" s="84"/>
      <c r="R275" s="84"/>
      <c r="S275" s="84"/>
      <c r="T275" s="84"/>
      <c r="U275" s="84"/>
      <c r="V275" s="84"/>
      <c r="W275" s="84"/>
      <c r="X275" s="84"/>
      <c r="Y275" s="84"/>
      <c r="Z275" s="84"/>
    </row>
    <row r="276" spans="1:26" ht="14.25" customHeight="1" x14ac:dyDescent="0.25">
      <c r="A276" s="84"/>
      <c r="B276" s="84"/>
      <c r="C276" s="84"/>
      <c r="D276" s="84"/>
      <c r="E276" s="84"/>
      <c r="F276" s="84"/>
      <c r="G276" s="84"/>
      <c r="H276" s="84"/>
      <c r="I276" s="84"/>
      <c r="J276" s="84"/>
      <c r="K276" s="84"/>
      <c r="L276" s="84"/>
      <c r="M276" s="84"/>
      <c r="N276" s="84"/>
      <c r="O276" s="84"/>
      <c r="P276" s="84"/>
      <c r="Q276" s="84"/>
      <c r="R276" s="84"/>
      <c r="S276" s="84"/>
      <c r="T276" s="84"/>
      <c r="U276" s="84"/>
      <c r="V276" s="84"/>
      <c r="W276" s="84"/>
      <c r="X276" s="84"/>
      <c r="Y276" s="84"/>
      <c r="Z276" s="84"/>
    </row>
    <row r="277" spans="1:26" ht="14.25" customHeight="1" x14ac:dyDescent="0.25">
      <c r="A277" s="84"/>
      <c r="B277" s="84"/>
      <c r="C277" s="84"/>
      <c r="D277" s="84"/>
      <c r="E277" s="84"/>
      <c r="F277" s="84"/>
      <c r="G277" s="84"/>
      <c r="H277" s="84"/>
      <c r="I277" s="84"/>
      <c r="J277" s="84"/>
      <c r="K277" s="84"/>
      <c r="L277" s="84"/>
      <c r="M277" s="84"/>
      <c r="N277" s="84"/>
      <c r="O277" s="84"/>
      <c r="P277" s="84"/>
      <c r="Q277" s="84"/>
      <c r="R277" s="84"/>
      <c r="S277" s="84"/>
      <c r="T277" s="84"/>
      <c r="U277" s="84"/>
      <c r="V277" s="84"/>
      <c r="W277" s="84"/>
      <c r="X277" s="84"/>
      <c r="Y277" s="84"/>
      <c r="Z277" s="84"/>
    </row>
    <row r="278" spans="1:26" ht="14.25" customHeight="1" x14ac:dyDescent="0.25">
      <c r="A278" s="84"/>
      <c r="B278" s="84"/>
      <c r="C278" s="84"/>
      <c r="D278" s="84"/>
      <c r="E278" s="84"/>
      <c r="F278" s="84"/>
      <c r="G278" s="84"/>
      <c r="H278" s="84"/>
      <c r="I278" s="84"/>
      <c r="J278" s="84"/>
      <c r="K278" s="84"/>
      <c r="L278" s="84"/>
      <c r="M278" s="84"/>
      <c r="N278" s="84"/>
      <c r="O278" s="84"/>
      <c r="P278" s="84"/>
      <c r="Q278" s="84"/>
      <c r="R278" s="84"/>
      <c r="S278" s="84"/>
      <c r="T278" s="84"/>
      <c r="U278" s="84"/>
      <c r="V278" s="84"/>
      <c r="W278" s="84"/>
      <c r="X278" s="84"/>
      <c r="Y278" s="84"/>
      <c r="Z278" s="84"/>
    </row>
    <row r="279" spans="1:26" ht="14.25" customHeight="1" x14ac:dyDescent="0.25">
      <c r="A279" s="84"/>
      <c r="B279" s="84"/>
      <c r="C279" s="84"/>
      <c r="D279" s="84"/>
      <c r="E279" s="84"/>
      <c r="F279" s="84"/>
      <c r="G279" s="84"/>
      <c r="H279" s="84"/>
      <c r="I279" s="84"/>
      <c r="J279" s="84"/>
      <c r="K279" s="84"/>
      <c r="L279" s="84"/>
      <c r="M279" s="84"/>
      <c r="N279" s="84"/>
      <c r="O279" s="84"/>
      <c r="P279" s="84"/>
      <c r="Q279" s="84"/>
      <c r="R279" s="84"/>
      <c r="S279" s="84"/>
      <c r="T279" s="84"/>
      <c r="U279" s="84"/>
      <c r="V279" s="84"/>
      <c r="W279" s="84"/>
      <c r="X279" s="84"/>
      <c r="Y279" s="84"/>
      <c r="Z279" s="84"/>
    </row>
    <row r="280" spans="1:26" ht="14.25" customHeight="1" x14ac:dyDescent="0.25">
      <c r="A280" s="84"/>
      <c r="B280" s="84"/>
      <c r="C280" s="84"/>
      <c r="D280" s="84"/>
      <c r="E280" s="84"/>
      <c r="F280" s="84"/>
      <c r="G280" s="84"/>
      <c r="H280" s="84"/>
      <c r="I280" s="84"/>
      <c r="J280" s="84"/>
      <c r="K280" s="84"/>
      <c r="L280" s="84"/>
      <c r="M280" s="84"/>
      <c r="N280" s="84"/>
      <c r="O280" s="84"/>
      <c r="P280" s="84"/>
      <c r="Q280" s="84"/>
      <c r="R280" s="84"/>
      <c r="S280" s="84"/>
      <c r="T280" s="84"/>
      <c r="U280" s="84"/>
      <c r="V280" s="84"/>
      <c r="W280" s="84"/>
      <c r="X280" s="84"/>
      <c r="Y280" s="84"/>
      <c r="Z280" s="84"/>
    </row>
    <row r="281" spans="1:26" ht="14.25" customHeight="1" x14ac:dyDescent="0.25">
      <c r="A281" s="84"/>
      <c r="B281" s="84"/>
      <c r="C281" s="84"/>
      <c r="D281" s="84"/>
      <c r="E281" s="84"/>
      <c r="F281" s="84"/>
      <c r="G281" s="84"/>
      <c r="H281" s="84"/>
      <c r="I281" s="84"/>
      <c r="J281" s="84"/>
      <c r="K281" s="84"/>
      <c r="L281" s="84"/>
      <c r="M281" s="84"/>
      <c r="N281" s="84"/>
      <c r="O281" s="84"/>
      <c r="P281" s="84"/>
      <c r="Q281" s="84"/>
      <c r="R281" s="84"/>
      <c r="S281" s="84"/>
      <c r="T281" s="84"/>
      <c r="U281" s="84"/>
      <c r="V281" s="84"/>
      <c r="W281" s="84"/>
      <c r="X281" s="84"/>
      <c r="Y281" s="84"/>
      <c r="Z281" s="84"/>
    </row>
    <row r="282" spans="1:26" ht="14.25" customHeight="1" x14ac:dyDescent="0.25">
      <c r="A282" s="84"/>
      <c r="B282" s="84"/>
      <c r="C282" s="84"/>
      <c r="D282" s="84"/>
      <c r="E282" s="84"/>
      <c r="F282" s="84"/>
      <c r="G282" s="84"/>
      <c r="H282" s="84"/>
      <c r="I282" s="84"/>
      <c r="J282" s="84"/>
      <c r="K282" s="84"/>
      <c r="L282" s="84"/>
      <c r="M282" s="84"/>
      <c r="N282" s="84"/>
      <c r="O282" s="84"/>
      <c r="P282" s="84"/>
      <c r="Q282" s="84"/>
      <c r="R282" s="84"/>
      <c r="S282" s="84"/>
      <c r="T282" s="84"/>
      <c r="U282" s="84"/>
      <c r="V282" s="84"/>
      <c r="W282" s="84"/>
      <c r="X282" s="84"/>
      <c r="Y282" s="84"/>
      <c r="Z282" s="84"/>
    </row>
    <row r="283" spans="1:26" ht="14.25" customHeight="1" x14ac:dyDescent="0.25">
      <c r="A283" s="84"/>
      <c r="B283" s="84"/>
      <c r="C283" s="84"/>
      <c r="D283" s="84"/>
      <c r="E283" s="84"/>
      <c r="F283" s="84"/>
      <c r="G283" s="84"/>
      <c r="H283" s="84"/>
      <c r="I283" s="84"/>
      <c r="J283" s="84"/>
      <c r="K283" s="84"/>
      <c r="L283" s="84"/>
      <c r="M283" s="84"/>
      <c r="N283" s="84"/>
      <c r="O283" s="84"/>
      <c r="P283" s="84"/>
      <c r="Q283" s="84"/>
      <c r="R283" s="84"/>
      <c r="S283" s="84"/>
      <c r="T283" s="84"/>
      <c r="U283" s="84"/>
      <c r="V283" s="84"/>
      <c r="W283" s="84"/>
      <c r="X283" s="84"/>
      <c r="Y283" s="84"/>
      <c r="Z283" s="84"/>
    </row>
    <row r="284" spans="1:26" ht="14.25" customHeight="1" x14ac:dyDescent="0.25">
      <c r="A284" s="84"/>
      <c r="B284" s="84"/>
      <c r="C284" s="84"/>
      <c r="D284" s="84"/>
      <c r="E284" s="84"/>
      <c r="F284" s="84"/>
      <c r="G284" s="84"/>
      <c r="H284" s="84"/>
      <c r="I284" s="84"/>
      <c r="J284" s="84"/>
      <c r="K284" s="84"/>
      <c r="L284" s="84"/>
      <c r="M284" s="84"/>
      <c r="N284" s="84"/>
      <c r="O284" s="84"/>
      <c r="P284" s="84"/>
      <c r="Q284" s="84"/>
      <c r="R284" s="84"/>
      <c r="S284" s="84"/>
      <c r="T284" s="84"/>
      <c r="U284" s="84"/>
      <c r="V284" s="84"/>
      <c r="W284" s="84"/>
      <c r="X284" s="84"/>
      <c r="Y284" s="84"/>
      <c r="Z284" s="84"/>
    </row>
    <row r="285" spans="1:26" ht="14.25" customHeight="1" x14ac:dyDescent="0.25">
      <c r="A285" s="84"/>
      <c r="B285" s="84"/>
      <c r="C285" s="84"/>
      <c r="D285" s="84"/>
      <c r="E285" s="84"/>
      <c r="F285" s="84"/>
      <c r="G285" s="84"/>
      <c r="H285" s="84"/>
      <c r="I285" s="84"/>
      <c r="J285" s="84"/>
      <c r="K285" s="84"/>
      <c r="L285" s="84"/>
      <c r="M285" s="84"/>
      <c r="N285" s="84"/>
      <c r="O285" s="84"/>
      <c r="P285" s="84"/>
      <c r="Q285" s="84"/>
      <c r="R285" s="84"/>
      <c r="S285" s="84"/>
      <c r="T285" s="84"/>
      <c r="U285" s="84"/>
      <c r="V285" s="84"/>
      <c r="W285" s="84"/>
      <c r="X285" s="84"/>
      <c r="Y285" s="84"/>
      <c r="Z285" s="84"/>
    </row>
    <row r="286" spans="1:26" ht="14.25" customHeight="1" x14ac:dyDescent="0.25">
      <c r="A286" s="84"/>
      <c r="B286" s="84"/>
      <c r="C286" s="84"/>
      <c r="D286" s="84"/>
      <c r="E286" s="84"/>
      <c r="F286" s="84"/>
      <c r="G286" s="84"/>
      <c r="H286" s="84"/>
      <c r="I286" s="84"/>
      <c r="J286" s="84"/>
      <c r="K286" s="84"/>
      <c r="L286" s="84"/>
      <c r="M286" s="84"/>
      <c r="N286" s="84"/>
      <c r="O286" s="84"/>
      <c r="P286" s="84"/>
      <c r="Q286" s="84"/>
      <c r="R286" s="84"/>
      <c r="S286" s="84"/>
      <c r="T286" s="84"/>
      <c r="U286" s="84"/>
      <c r="V286" s="84"/>
      <c r="W286" s="84"/>
      <c r="X286" s="84"/>
      <c r="Y286" s="84"/>
      <c r="Z286" s="84"/>
    </row>
    <row r="287" spans="1:26" ht="14.25" customHeight="1" x14ac:dyDescent="0.25">
      <c r="A287" s="84"/>
      <c r="B287" s="84"/>
      <c r="C287" s="84"/>
      <c r="D287" s="84"/>
      <c r="E287" s="84"/>
      <c r="F287" s="84"/>
      <c r="G287" s="84"/>
      <c r="H287" s="84"/>
      <c r="I287" s="84"/>
      <c r="J287" s="84"/>
      <c r="K287" s="84"/>
      <c r="L287" s="84"/>
      <c r="M287" s="84"/>
      <c r="N287" s="84"/>
      <c r="O287" s="84"/>
      <c r="P287" s="84"/>
      <c r="Q287" s="84"/>
      <c r="R287" s="84"/>
      <c r="S287" s="84"/>
      <c r="T287" s="84"/>
      <c r="U287" s="84"/>
      <c r="V287" s="84"/>
      <c r="W287" s="84"/>
      <c r="X287" s="84"/>
      <c r="Y287" s="84"/>
      <c r="Z287" s="84"/>
    </row>
    <row r="288" spans="1:26" ht="14.25" customHeight="1" x14ac:dyDescent="0.25">
      <c r="A288" s="84"/>
      <c r="B288" s="84"/>
      <c r="C288" s="84"/>
      <c r="D288" s="84"/>
      <c r="E288" s="84"/>
      <c r="F288" s="84"/>
      <c r="G288" s="84"/>
      <c r="H288" s="84"/>
      <c r="I288" s="84"/>
      <c r="J288" s="84"/>
      <c r="K288" s="84"/>
      <c r="L288" s="84"/>
      <c r="M288" s="84"/>
      <c r="N288" s="84"/>
      <c r="O288" s="84"/>
      <c r="P288" s="84"/>
      <c r="Q288" s="84"/>
      <c r="R288" s="84"/>
      <c r="S288" s="84"/>
      <c r="T288" s="84"/>
      <c r="U288" s="84"/>
      <c r="V288" s="84"/>
      <c r="W288" s="84"/>
      <c r="X288" s="84"/>
      <c r="Y288" s="84"/>
      <c r="Z288" s="84"/>
    </row>
    <row r="289" spans="1:26" ht="14.25" customHeight="1" x14ac:dyDescent="0.25">
      <c r="A289" s="84"/>
      <c r="B289" s="84"/>
      <c r="C289" s="84"/>
      <c r="D289" s="84"/>
      <c r="E289" s="84"/>
      <c r="F289" s="84"/>
      <c r="G289" s="84"/>
      <c r="H289" s="84"/>
      <c r="I289" s="84"/>
      <c r="J289" s="84"/>
      <c r="K289" s="84"/>
      <c r="L289" s="84"/>
      <c r="M289" s="84"/>
      <c r="N289" s="84"/>
      <c r="O289" s="84"/>
      <c r="P289" s="84"/>
      <c r="Q289" s="84"/>
      <c r="R289" s="84"/>
      <c r="S289" s="84"/>
      <c r="T289" s="84"/>
      <c r="U289" s="84"/>
      <c r="V289" s="84"/>
      <c r="W289" s="84"/>
      <c r="X289" s="84"/>
      <c r="Y289" s="84"/>
      <c r="Z289" s="84"/>
    </row>
    <row r="290" spans="1:26" ht="14.25" customHeight="1" x14ac:dyDescent="0.25">
      <c r="A290" s="84"/>
      <c r="B290" s="84"/>
      <c r="C290" s="84"/>
      <c r="D290" s="84"/>
      <c r="E290" s="84"/>
      <c r="F290" s="84"/>
      <c r="G290" s="84"/>
      <c r="H290" s="84"/>
      <c r="I290" s="84"/>
      <c r="J290" s="84"/>
      <c r="K290" s="84"/>
      <c r="L290" s="84"/>
      <c r="M290" s="84"/>
      <c r="N290" s="84"/>
      <c r="O290" s="84"/>
      <c r="P290" s="84"/>
      <c r="Q290" s="84"/>
      <c r="R290" s="84"/>
      <c r="S290" s="84"/>
      <c r="T290" s="84"/>
      <c r="U290" s="84"/>
      <c r="V290" s="84"/>
      <c r="W290" s="84"/>
      <c r="X290" s="84"/>
      <c r="Y290" s="84"/>
      <c r="Z290" s="84"/>
    </row>
    <row r="291" spans="1:26" ht="14.25" customHeight="1" x14ac:dyDescent="0.25">
      <c r="A291" s="84"/>
      <c r="B291" s="84"/>
      <c r="C291" s="84"/>
      <c r="D291" s="84"/>
      <c r="E291" s="84"/>
      <c r="F291" s="84"/>
      <c r="G291" s="84"/>
      <c r="H291" s="84"/>
      <c r="I291" s="84"/>
      <c r="J291" s="84"/>
      <c r="K291" s="84"/>
      <c r="L291" s="84"/>
      <c r="M291" s="84"/>
      <c r="N291" s="84"/>
      <c r="O291" s="84"/>
      <c r="P291" s="84"/>
      <c r="Q291" s="84"/>
      <c r="R291" s="84"/>
      <c r="S291" s="84"/>
      <c r="T291" s="84"/>
      <c r="U291" s="84"/>
      <c r="V291" s="84"/>
      <c r="W291" s="84"/>
      <c r="X291" s="84"/>
      <c r="Y291" s="84"/>
      <c r="Z291" s="84"/>
    </row>
    <row r="292" spans="1:26" ht="14.25" customHeight="1" x14ac:dyDescent="0.25">
      <c r="A292" s="84"/>
      <c r="B292" s="84"/>
      <c r="C292" s="84"/>
      <c r="D292" s="84"/>
      <c r="E292" s="84"/>
      <c r="F292" s="84"/>
      <c r="G292" s="84"/>
      <c r="H292" s="84"/>
      <c r="I292" s="84"/>
      <c r="J292" s="84"/>
      <c r="K292" s="84"/>
      <c r="L292" s="84"/>
      <c r="M292" s="84"/>
      <c r="N292" s="84"/>
      <c r="O292" s="84"/>
      <c r="P292" s="84"/>
      <c r="Q292" s="84"/>
      <c r="R292" s="84"/>
      <c r="S292" s="84"/>
      <c r="T292" s="84"/>
      <c r="U292" s="84"/>
      <c r="V292" s="84"/>
      <c r="W292" s="84"/>
      <c r="X292" s="84"/>
      <c r="Y292" s="84"/>
      <c r="Z292" s="84"/>
    </row>
    <row r="293" spans="1:26" ht="14.25" customHeight="1" x14ac:dyDescent="0.25">
      <c r="A293" s="84"/>
      <c r="B293" s="84"/>
      <c r="C293" s="84"/>
      <c r="D293" s="84"/>
      <c r="E293" s="84"/>
      <c r="F293" s="84"/>
      <c r="G293" s="84"/>
      <c r="H293" s="84"/>
      <c r="I293" s="84"/>
      <c r="J293" s="84"/>
      <c r="K293" s="84"/>
      <c r="L293" s="84"/>
      <c r="M293" s="84"/>
      <c r="N293" s="84"/>
      <c r="O293" s="84"/>
      <c r="P293" s="84"/>
      <c r="Q293" s="84"/>
      <c r="R293" s="84"/>
      <c r="S293" s="84"/>
      <c r="T293" s="84"/>
      <c r="U293" s="84"/>
      <c r="V293" s="84"/>
      <c r="W293" s="84"/>
      <c r="X293" s="84"/>
      <c r="Y293" s="84"/>
      <c r="Z293" s="84"/>
    </row>
    <row r="294" spans="1:26" ht="14.25" customHeight="1" x14ac:dyDescent="0.25">
      <c r="A294" s="84"/>
      <c r="B294" s="84"/>
      <c r="C294" s="84"/>
      <c r="D294" s="84"/>
      <c r="E294" s="84"/>
      <c r="F294" s="84"/>
      <c r="G294" s="84"/>
      <c r="H294" s="84"/>
      <c r="I294" s="84"/>
      <c r="J294" s="84"/>
      <c r="K294" s="84"/>
      <c r="L294" s="84"/>
      <c r="M294" s="84"/>
      <c r="N294" s="84"/>
      <c r="O294" s="84"/>
      <c r="P294" s="84"/>
      <c r="Q294" s="84"/>
      <c r="R294" s="84"/>
      <c r="S294" s="84"/>
      <c r="T294" s="84"/>
      <c r="U294" s="84"/>
      <c r="V294" s="84"/>
      <c r="W294" s="84"/>
      <c r="X294" s="84"/>
      <c r="Y294" s="84"/>
      <c r="Z294" s="84"/>
    </row>
    <row r="295" spans="1:26" ht="14.25" customHeight="1" x14ac:dyDescent="0.25">
      <c r="A295" s="84"/>
      <c r="B295" s="84"/>
      <c r="C295" s="84"/>
      <c r="D295" s="84"/>
      <c r="E295" s="84"/>
      <c r="F295" s="84"/>
      <c r="G295" s="84"/>
      <c r="H295" s="84"/>
      <c r="I295" s="84"/>
      <c r="J295" s="84"/>
      <c r="K295" s="84"/>
      <c r="L295" s="84"/>
      <c r="M295" s="84"/>
      <c r="N295" s="84"/>
      <c r="O295" s="84"/>
      <c r="P295" s="84"/>
      <c r="Q295" s="84"/>
      <c r="R295" s="84"/>
      <c r="S295" s="84"/>
      <c r="T295" s="84"/>
      <c r="U295" s="84"/>
      <c r="V295" s="84"/>
      <c r="W295" s="84"/>
      <c r="X295" s="84"/>
      <c r="Y295" s="84"/>
      <c r="Z295" s="84"/>
    </row>
    <row r="296" spans="1:26" ht="14.25" customHeight="1" x14ac:dyDescent="0.25">
      <c r="A296" s="84"/>
      <c r="B296" s="84"/>
      <c r="C296" s="84"/>
      <c r="D296" s="84"/>
      <c r="E296" s="84"/>
      <c r="F296" s="84"/>
      <c r="G296" s="84"/>
      <c r="H296" s="84"/>
      <c r="I296" s="84"/>
      <c r="J296" s="84"/>
      <c r="K296" s="84"/>
      <c r="L296" s="84"/>
      <c r="M296" s="84"/>
      <c r="N296" s="84"/>
      <c r="O296" s="84"/>
      <c r="P296" s="84"/>
      <c r="Q296" s="84"/>
      <c r="R296" s="84"/>
      <c r="S296" s="84"/>
      <c r="T296" s="84"/>
      <c r="U296" s="84"/>
      <c r="V296" s="84"/>
      <c r="W296" s="84"/>
      <c r="X296" s="84"/>
      <c r="Y296" s="84"/>
      <c r="Z296" s="84"/>
    </row>
    <row r="297" spans="1:26" ht="14.25" customHeight="1" x14ac:dyDescent="0.25">
      <c r="A297" s="84"/>
      <c r="B297" s="84"/>
      <c r="C297" s="84"/>
      <c r="D297" s="84"/>
      <c r="E297" s="84"/>
      <c r="F297" s="84"/>
      <c r="G297" s="84"/>
      <c r="H297" s="84"/>
      <c r="I297" s="84"/>
      <c r="J297" s="84"/>
      <c r="K297" s="84"/>
      <c r="L297" s="84"/>
      <c r="M297" s="84"/>
      <c r="N297" s="84"/>
      <c r="O297" s="84"/>
      <c r="P297" s="84"/>
      <c r="Q297" s="84"/>
      <c r="R297" s="84"/>
      <c r="S297" s="84"/>
      <c r="T297" s="84"/>
      <c r="U297" s="84"/>
      <c r="V297" s="84"/>
      <c r="W297" s="84"/>
      <c r="X297" s="84"/>
      <c r="Y297" s="84"/>
      <c r="Z297" s="84"/>
    </row>
    <row r="298" spans="1:26" ht="14.25" customHeight="1" x14ac:dyDescent="0.25">
      <c r="A298" s="84"/>
      <c r="B298" s="84"/>
      <c r="C298" s="84"/>
      <c r="D298" s="84"/>
      <c r="E298" s="84"/>
      <c r="F298" s="84"/>
      <c r="G298" s="84"/>
      <c r="H298" s="84"/>
      <c r="I298" s="84"/>
      <c r="J298" s="84"/>
      <c r="K298" s="84"/>
      <c r="L298" s="84"/>
      <c r="M298" s="84"/>
      <c r="N298" s="84"/>
      <c r="O298" s="84"/>
      <c r="P298" s="84"/>
      <c r="Q298" s="84"/>
      <c r="R298" s="84"/>
      <c r="S298" s="84"/>
      <c r="T298" s="84"/>
      <c r="U298" s="84"/>
      <c r="V298" s="84"/>
      <c r="W298" s="84"/>
      <c r="X298" s="84"/>
      <c r="Y298" s="84"/>
      <c r="Z298" s="84"/>
    </row>
    <row r="299" spans="1:26" ht="14.25" customHeight="1" x14ac:dyDescent="0.25">
      <c r="A299" s="84"/>
      <c r="B299" s="84"/>
      <c r="C299" s="84"/>
      <c r="D299" s="84"/>
      <c r="E299" s="84"/>
      <c r="F299" s="84"/>
      <c r="G299" s="84"/>
      <c r="H299" s="84"/>
      <c r="I299" s="84"/>
      <c r="J299" s="84"/>
      <c r="K299" s="84"/>
      <c r="L299" s="84"/>
      <c r="M299" s="84"/>
      <c r="N299" s="84"/>
      <c r="O299" s="84"/>
      <c r="P299" s="84"/>
      <c r="Q299" s="84"/>
      <c r="R299" s="84"/>
      <c r="S299" s="84"/>
      <c r="T299" s="84"/>
      <c r="U299" s="84"/>
      <c r="V299" s="84"/>
      <c r="W299" s="84"/>
      <c r="X299" s="84"/>
      <c r="Y299" s="84"/>
      <c r="Z299" s="84"/>
    </row>
    <row r="300" spans="1:26" ht="14.25" customHeight="1" x14ac:dyDescent="0.25">
      <c r="A300" s="84"/>
      <c r="B300" s="84"/>
      <c r="C300" s="84"/>
      <c r="D300" s="84"/>
      <c r="E300" s="84"/>
      <c r="F300" s="84"/>
      <c r="G300" s="84"/>
      <c r="H300" s="84"/>
      <c r="I300" s="84"/>
      <c r="J300" s="84"/>
      <c r="K300" s="84"/>
      <c r="L300" s="84"/>
      <c r="M300" s="84"/>
      <c r="N300" s="84"/>
      <c r="O300" s="84"/>
      <c r="P300" s="84"/>
      <c r="Q300" s="84"/>
      <c r="R300" s="84"/>
      <c r="S300" s="84"/>
      <c r="T300" s="84"/>
      <c r="U300" s="84"/>
      <c r="V300" s="84"/>
      <c r="W300" s="84"/>
      <c r="X300" s="84"/>
      <c r="Y300" s="84"/>
      <c r="Z300" s="84"/>
    </row>
    <row r="301" spans="1:26" ht="15.75" customHeight="1" x14ac:dyDescent="0.25"/>
    <row r="302" spans="1:26" ht="15.75" customHeight="1" x14ac:dyDescent="0.25"/>
    <row r="303" spans="1:26" ht="15.75" customHeight="1" x14ac:dyDescent="0.25"/>
    <row r="304" spans="1:26"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5">
    <mergeCell ref="C93:V93"/>
    <mergeCell ref="I97:S97"/>
    <mergeCell ref="I98:S98"/>
    <mergeCell ref="O69:U69"/>
    <mergeCell ref="O70:T70"/>
    <mergeCell ref="C66:V66"/>
    <mergeCell ref="E68:J68"/>
    <mergeCell ref="O68:U68"/>
    <mergeCell ref="E69:J69"/>
    <mergeCell ref="E70:E71"/>
    <mergeCell ref="I70:J70"/>
    <mergeCell ref="I71:J71"/>
    <mergeCell ref="F83:H83"/>
    <mergeCell ref="F84:H84"/>
    <mergeCell ref="F85:H85"/>
    <mergeCell ref="F86:H86"/>
    <mergeCell ref="F87:H87"/>
    <mergeCell ref="F88:H88"/>
    <mergeCell ref="I89:J89"/>
    <mergeCell ref="C52:C53"/>
    <mergeCell ref="D52:D53"/>
    <mergeCell ref="C56:V56"/>
    <mergeCell ref="C58:C59"/>
    <mergeCell ref="D58:U59"/>
    <mergeCell ref="C62:V62"/>
    <mergeCell ref="C63:C64"/>
    <mergeCell ref="D63:V64"/>
    <mergeCell ref="F70:H70"/>
    <mergeCell ref="E37:V37"/>
    <mergeCell ref="E41:V41"/>
    <mergeCell ref="C43:V43"/>
    <mergeCell ref="B44:W44"/>
    <mergeCell ref="H47:I47"/>
    <mergeCell ref="J47:L47"/>
    <mergeCell ref="C48:W48"/>
    <mergeCell ref="D47:G47"/>
    <mergeCell ref="D49:F49"/>
    <mergeCell ref="H49:I49"/>
    <mergeCell ref="J49:L49"/>
    <mergeCell ref="O49:P49"/>
    <mergeCell ref="M47:N47"/>
    <mergeCell ref="O47:R47"/>
    <mergeCell ref="U47:V47"/>
    <mergeCell ref="D51:T51"/>
    <mergeCell ref="F71:H71"/>
    <mergeCell ref="F72:H72"/>
    <mergeCell ref="I72:J72"/>
    <mergeCell ref="E73:J73"/>
    <mergeCell ref="E74:J74"/>
    <mergeCell ref="E75:J75"/>
    <mergeCell ref="F89:H89"/>
    <mergeCell ref="S47:T47"/>
    <mergeCell ref="F76:H76"/>
    <mergeCell ref="F77:H77"/>
    <mergeCell ref="F78:H78"/>
    <mergeCell ref="F79:H79"/>
    <mergeCell ref="F80:H80"/>
    <mergeCell ref="F81:H81"/>
    <mergeCell ref="F82:H82"/>
    <mergeCell ref="P31:S31"/>
    <mergeCell ref="T31:U32"/>
    <mergeCell ref="C31:C32"/>
    <mergeCell ref="C34:C35"/>
    <mergeCell ref="D34:D35"/>
    <mergeCell ref="R29:V29"/>
    <mergeCell ref="C30:V30"/>
    <mergeCell ref="D31:D32"/>
    <mergeCell ref="E31:H32"/>
    <mergeCell ref="I31:K31"/>
    <mergeCell ref="L31:O32"/>
    <mergeCell ref="I32:K32"/>
    <mergeCell ref="C29:D29"/>
    <mergeCell ref="E29:G29"/>
    <mergeCell ref="H29:I29"/>
    <mergeCell ref="J29:M29"/>
    <mergeCell ref="N29:Q29"/>
    <mergeCell ref="D21:V21"/>
    <mergeCell ref="D22:S22"/>
    <mergeCell ref="T22:U22"/>
    <mergeCell ref="C23:V23"/>
    <mergeCell ref="D24:V24"/>
    <mergeCell ref="C25:V25"/>
    <mergeCell ref="C28:V28"/>
    <mergeCell ref="B18:W18"/>
    <mergeCell ref="D20:S20"/>
    <mergeCell ref="T20:U20"/>
    <mergeCell ref="E26:G26"/>
    <mergeCell ref="I26:J26"/>
    <mergeCell ref="K26:N26"/>
    <mergeCell ref="O26:R26"/>
    <mergeCell ref="S26:T27"/>
    <mergeCell ref="U26:V27"/>
    <mergeCell ref="E27:G27"/>
    <mergeCell ref="I27:J27"/>
    <mergeCell ref="K27:N27"/>
    <mergeCell ref="O27:R27"/>
    <mergeCell ref="C26:C27"/>
    <mergeCell ref="B13:C13"/>
    <mergeCell ref="D13:W13"/>
    <mergeCell ref="B14:C14"/>
    <mergeCell ref="D14:W14"/>
    <mergeCell ref="B15:C15"/>
    <mergeCell ref="D15:W15"/>
    <mergeCell ref="B16:W16"/>
    <mergeCell ref="B17:C17"/>
    <mergeCell ref="E17:W17"/>
    <mergeCell ref="C2:V2"/>
    <mergeCell ref="D4:G4"/>
    <mergeCell ref="B9:C9"/>
    <mergeCell ref="D9:W9"/>
    <mergeCell ref="B10:W10"/>
    <mergeCell ref="B11:C11"/>
    <mergeCell ref="D11:W11"/>
    <mergeCell ref="B12:C12"/>
    <mergeCell ref="E12:W12"/>
  </mergeCells>
  <conditionalFormatting sqref="C63:C64">
    <cfRule type="cellIs" dxfId="7" priority="1" operator="equal">
      <formula>"No aplica"</formula>
    </cfRule>
    <cfRule type="cellIs" dxfId="6" priority="2" operator="equal">
      <formula>"Aleta de posible Materialización del Riesgo"</formula>
    </cfRule>
    <cfRule type="cellIs" dxfId="5" priority="3" operator="equal">
      <formula>"Alerta de Riesgo Materializado"</formula>
    </cfRule>
  </conditionalFormatting>
  <conditionalFormatting sqref="D49:F49">
    <cfRule type="cellIs" dxfId="4" priority="4" operator="lessThan">
      <formula>0.7</formula>
    </cfRule>
    <cfRule type="cellIs" dxfId="3" priority="5" operator="greaterThan">
      <formula>0.99</formula>
    </cfRule>
    <cfRule type="cellIs" dxfId="2" priority="6" operator="between">
      <formula>0.7</formula>
      <formula>0.99</formula>
    </cfRule>
  </conditionalFormatting>
  <conditionalFormatting sqref="I77:I88 J78:J88">
    <cfRule type="cellIs" dxfId="1" priority="7" operator="equal">
      <formula>"Cumplido"</formula>
    </cfRule>
    <cfRule type="cellIs" dxfId="0" priority="8" operator="equal">
      <formula>"Rezago"</formula>
    </cfRule>
  </conditionalFormatting>
  <dataValidations count="2">
    <dataValidation type="list" allowBlank="1" showErrorMessage="1" sqref="I77:I88" xr:uid="{00000000-0002-0000-0400-000001000000}">
      <formula1>"Alerta,Cumplido"</formula1>
    </dataValidation>
    <dataValidation type="list" allowBlank="1" showErrorMessage="1" sqref="D4" xr:uid="{00000000-0002-0000-0400-000000000000}">
      <formula1>#REF!</formula1>
    </dataValidation>
  </dataValidations>
  <printOptions horizontalCentered="1"/>
  <pageMargins left="0.70866141732283472" right="0.70866141732283472" top="0.74803149606299213" bottom="0.74803149606299213" header="0" footer="0"/>
  <pageSetup scale="35" orientation="landscape"/>
  <drawing r:id="rId1"/>
  <legacyDrawing r:id="rId2"/>
  <extLst>
    <ext xmlns:x14="http://schemas.microsoft.com/office/spreadsheetml/2009/9/main" uri="{CCE6A557-97BC-4b89-ADB6-D9C93CAAB3DF}">
      <x14:dataValidations xmlns:xm="http://schemas.microsoft.com/office/excel/2006/main" count="1">
        <x14:dataValidation type="list" allowBlank="1" showErrorMessage="1" xr:uid="{00000000-0002-0000-0400-000002000000}">
          <x14:formula1>
            <xm:f>'Datos Base'!$B$74:$B$77</xm:f>
          </x14:formula1>
          <xm:sqref>V35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D8D8D8"/>
  </sheetPr>
  <dimension ref="A1:AR1000"/>
  <sheetViews>
    <sheetView workbookViewId="0">
      <selection activeCell="E14" sqref="E14:G14"/>
    </sheetView>
  </sheetViews>
  <sheetFormatPr baseColWidth="10" defaultColWidth="14.42578125" defaultRowHeight="15" customHeight="1" x14ac:dyDescent="0.25"/>
  <cols>
    <col min="1" max="1" width="1.85546875" customWidth="1"/>
    <col min="2" max="2" width="16.5703125" customWidth="1"/>
    <col min="3" max="9" width="11.42578125" customWidth="1"/>
    <col min="10" max="10" width="10.7109375" customWidth="1"/>
    <col min="11" max="11" width="14.7109375" customWidth="1"/>
    <col min="12" max="26" width="10.7109375" customWidth="1"/>
  </cols>
  <sheetData>
    <row r="1" spans="1:44" ht="9" customHeight="1" x14ac:dyDescent="0.25">
      <c r="A1" s="24"/>
      <c r="B1" s="24"/>
      <c r="C1" s="24"/>
      <c r="D1" s="24"/>
      <c r="E1" s="24"/>
      <c r="F1" s="24"/>
      <c r="G1" s="24"/>
      <c r="H1" s="24"/>
      <c r="I1" s="24"/>
      <c r="J1" s="24"/>
      <c r="K1" s="24"/>
      <c r="L1" s="24"/>
      <c r="M1" s="24"/>
      <c r="N1" s="24"/>
      <c r="O1" s="24"/>
      <c r="P1" s="24"/>
      <c r="Q1" s="24"/>
      <c r="R1" s="24"/>
      <c r="S1" s="24"/>
      <c r="T1" s="24"/>
      <c r="U1" s="24"/>
      <c r="V1" s="24"/>
      <c r="W1" s="24"/>
      <c r="X1" s="24"/>
      <c r="Y1" s="24"/>
      <c r="Z1" s="24"/>
    </row>
    <row r="2" spans="1:44" ht="14.25" customHeight="1" x14ac:dyDescent="0.25">
      <c r="A2" s="24"/>
      <c r="B2" s="376"/>
      <c r="C2" s="225"/>
      <c r="D2" s="378" t="s">
        <v>895</v>
      </c>
      <c r="E2" s="224"/>
      <c r="F2" s="224"/>
      <c r="G2" s="224"/>
      <c r="H2" s="224"/>
      <c r="I2" s="224"/>
      <c r="J2" s="224"/>
      <c r="K2" s="225"/>
      <c r="L2" s="24"/>
      <c r="M2" s="24"/>
      <c r="N2" s="24"/>
      <c r="O2" s="24"/>
      <c r="P2" s="24"/>
      <c r="Q2" s="24"/>
      <c r="R2" s="24"/>
      <c r="S2" s="24"/>
      <c r="T2" s="24"/>
      <c r="U2" s="24"/>
      <c r="V2" s="24"/>
      <c r="W2" s="24"/>
      <c r="X2" s="24"/>
      <c r="Y2" s="24"/>
      <c r="Z2" s="24"/>
    </row>
    <row r="3" spans="1:44" ht="14.25" customHeight="1" x14ac:dyDescent="0.25">
      <c r="A3" s="24"/>
      <c r="B3" s="243"/>
      <c r="C3" s="377"/>
      <c r="D3" s="243"/>
      <c r="E3" s="215"/>
      <c r="F3" s="215"/>
      <c r="G3" s="215"/>
      <c r="H3" s="215"/>
      <c r="I3" s="215"/>
      <c r="J3" s="215"/>
      <c r="K3" s="377"/>
      <c r="L3" s="24"/>
      <c r="M3" s="24"/>
      <c r="N3" s="24"/>
      <c r="O3" s="24"/>
      <c r="P3" s="24"/>
      <c r="Q3" s="24"/>
      <c r="R3" s="24"/>
      <c r="S3" s="24"/>
      <c r="T3" s="24"/>
      <c r="U3" s="24"/>
      <c r="V3" s="24"/>
      <c r="W3" s="24"/>
      <c r="X3" s="24"/>
      <c r="Y3" s="24"/>
      <c r="Z3" s="24"/>
    </row>
    <row r="4" spans="1:44" ht="14.25" customHeight="1" x14ac:dyDescent="0.25">
      <c r="A4" s="24"/>
      <c r="B4" s="236"/>
      <c r="C4" s="228"/>
      <c r="D4" s="236"/>
      <c r="E4" s="227"/>
      <c r="F4" s="227"/>
      <c r="G4" s="227"/>
      <c r="H4" s="227"/>
      <c r="I4" s="227"/>
      <c r="J4" s="227"/>
      <c r="K4" s="228"/>
      <c r="L4" s="24"/>
      <c r="M4" s="24"/>
      <c r="N4" s="24"/>
      <c r="O4" s="24"/>
      <c r="P4" s="24"/>
      <c r="Q4" s="24"/>
      <c r="R4" s="24"/>
      <c r="S4" s="24"/>
      <c r="T4" s="24"/>
      <c r="U4" s="24"/>
      <c r="V4" s="24"/>
      <c r="W4" s="24"/>
      <c r="X4" s="24"/>
      <c r="Y4" s="24"/>
      <c r="Z4" s="24"/>
    </row>
    <row r="5" spans="1:44" ht="5.25" customHeight="1" x14ac:dyDescent="0.25">
      <c r="A5" s="24"/>
      <c r="B5" s="379"/>
      <c r="C5" s="215"/>
      <c r="D5" s="215"/>
      <c r="E5" s="215"/>
      <c r="F5" s="215"/>
      <c r="G5" s="215"/>
      <c r="H5" s="215"/>
      <c r="I5" s="215"/>
      <c r="J5" s="155"/>
      <c r="K5" s="24"/>
      <c r="L5" s="24"/>
      <c r="M5" s="24"/>
      <c r="N5" s="24"/>
      <c r="O5" s="24"/>
      <c r="P5" s="24"/>
      <c r="Q5" s="24"/>
      <c r="R5" s="24"/>
      <c r="S5" s="24"/>
      <c r="T5" s="24"/>
      <c r="U5" s="24"/>
      <c r="V5" s="24"/>
      <c r="W5" s="24"/>
      <c r="X5" s="24"/>
      <c r="Y5" s="24"/>
      <c r="Z5" s="24"/>
    </row>
    <row r="6" spans="1:44" ht="14.25" customHeight="1" x14ac:dyDescent="0.25">
      <c r="A6" s="24"/>
      <c r="B6" s="380" t="s">
        <v>896</v>
      </c>
      <c r="C6" s="230"/>
      <c r="D6" s="230"/>
      <c r="E6" s="230"/>
      <c r="F6" s="230"/>
      <c r="G6" s="230"/>
      <c r="H6" s="230"/>
      <c r="I6" s="230"/>
      <c r="J6" s="230"/>
      <c r="K6" s="231"/>
      <c r="L6" s="24"/>
      <c r="M6" s="24"/>
      <c r="N6" s="24"/>
      <c r="O6" s="24"/>
      <c r="P6" s="24"/>
      <c r="Q6" s="24"/>
      <c r="R6" s="24"/>
      <c r="S6" s="24"/>
      <c r="T6" s="24"/>
      <c r="U6" s="24"/>
      <c r="V6" s="24"/>
      <c r="W6" s="24"/>
      <c r="X6" s="24"/>
      <c r="Y6" s="24"/>
      <c r="Z6" s="24"/>
    </row>
    <row r="7" spans="1:44" ht="14.25" customHeight="1" x14ac:dyDescent="0.25">
      <c r="A7" s="24"/>
      <c r="B7" s="375" t="s">
        <v>897</v>
      </c>
      <c r="C7" s="231"/>
      <c r="D7" s="303" t="s">
        <v>898</v>
      </c>
      <c r="E7" s="230"/>
      <c r="F7" s="230"/>
      <c r="G7" s="230"/>
      <c r="H7" s="230"/>
      <c r="I7" s="230"/>
      <c r="J7" s="230"/>
      <c r="K7" s="231"/>
      <c r="L7" s="24"/>
      <c r="M7" s="24"/>
      <c r="N7" s="24"/>
      <c r="O7" s="24"/>
      <c r="P7" s="24"/>
      <c r="Q7" s="24"/>
      <c r="R7" s="24"/>
      <c r="S7" s="24"/>
      <c r="T7" s="24"/>
      <c r="U7" s="24"/>
      <c r="V7" s="24"/>
      <c r="W7" s="24"/>
      <c r="X7" s="24"/>
      <c r="Y7" s="24"/>
      <c r="Z7" s="24"/>
    </row>
    <row r="8" spans="1:44" ht="29.25" customHeight="1" x14ac:dyDescent="0.25">
      <c r="A8" s="24"/>
      <c r="B8" s="375" t="s">
        <v>899</v>
      </c>
      <c r="C8" s="231"/>
      <c r="D8" s="303" t="s">
        <v>900</v>
      </c>
      <c r="E8" s="230"/>
      <c r="F8" s="230"/>
      <c r="G8" s="230"/>
      <c r="H8" s="230"/>
      <c r="I8" s="230"/>
      <c r="J8" s="230"/>
      <c r="K8" s="231"/>
      <c r="L8" s="24"/>
      <c r="M8" s="24"/>
      <c r="N8" s="24"/>
      <c r="O8" s="24"/>
      <c r="P8" s="24"/>
      <c r="Q8" s="24"/>
      <c r="R8" s="24"/>
      <c r="S8" s="24"/>
      <c r="T8" s="24"/>
      <c r="U8" s="24"/>
      <c r="V8" s="24"/>
      <c r="W8" s="24"/>
      <c r="X8" s="24"/>
      <c r="Y8" s="24"/>
      <c r="Z8" s="24"/>
      <c r="AR8" t="s">
        <v>101</v>
      </c>
    </row>
    <row r="9" spans="1:44" ht="28.5" customHeight="1" x14ac:dyDescent="0.25">
      <c r="A9" s="24"/>
      <c r="B9" s="375" t="s">
        <v>901</v>
      </c>
      <c r="C9" s="231"/>
      <c r="D9" s="303" t="s">
        <v>902</v>
      </c>
      <c r="E9" s="230"/>
      <c r="F9" s="230"/>
      <c r="G9" s="230"/>
      <c r="H9" s="230"/>
      <c r="I9" s="230"/>
      <c r="J9" s="230"/>
      <c r="K9" s="231"/>
      <c r="L9" s="24"/>
      <c r="M9" s="24"/>
      <c r="N9" s="24"/>
      <c r="O9" s="24"/>
      <c r="P9" s="24"/>
      <c r="Q9" s="24"/>
      <c r="R9" s="24"/>
      <c r="S9" s="24"/>
      <c r="T9" s="24"/>
      <c r="U9" s="24"/>
      <c r="V9" s="24"/>
      <c r="W9" s="24"/>
      <c r="X9" s="24"/>
      <c r="Y9" s="24"/>
      <c r="Z9" s="24"/>
      <c r="AR9" t="s">
        <v>101</v>
      </c>
    </row>
    <row r="10" spans="1:44" ht="14.25" customHeight="1" x14ac:dyDescent="0.25">
      <c r="A10" s="24"/>
      <c r="B10" s="375" t="s">
        <v>903</v>
      </c>
      <c r="C10" s="231"/>
      <c r="D10" s="303" t="s">
        <v>904</v>
      </c>
      <c r="E10" s="230"/>
      <c r="F10" s="230"/>
      <c r="G10" s="230"/>
      <c r="H10" s="230"/>
      <c r="I10" s="230"/>
      <c r="J10" s="230"/>
      <c r="K10" s="231"/>
      <c r="L10" s="24"/>
      <c r="M10" s="24"/>
      <c r="N10" s="24"/>
      <c r="O10" s="24"/>
      <c r="P10" s="24"/>
      <c r="Q10" s="24"/>
      <c r="R10" s="24"/>
      <c r="S10" s="24"/>
      <c r="T10" s="24"/>
      <c r="U10" s="24"/>
      <c r="V10" s="24"/>
      <c r="W10" s="24"/>
      <c r="X10" s="24"/>
      <c r="Y10" s="24"/>
      <c r="Z10" s="24"/>
      <c r="AR10" t="s">
        <v>101</v>
      </c>
    </row>
    <row r="11" spans="1:44" ht="6.75" customHeight="1" x14ac:dyDescent="0.25">
      <c r="A11" s="24"/>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R11" t="s">
        <v>101</v>
      </c>
    </row>
    <row r="12" spans="1:44" ht="14.25" customHeight="1" x14ac:dyDescent="0.25">
      <c r="A12" s="24"/>
      <c r="B12" s="380" t="s">
        <v>895</v>
      </c>
      <c r="C12" s="230"/>
      <c r="D12" s="230"/>
      <c r="E12" s="230"/>
      <c r="F12" s="230"/>
      <c r="G12" s="230"/>
      <c r="H12" s="230"/>
      <c r="I12" s="230"/>
      <c r="J12" s="230"/>
      <c r="K12" s="231"/>
      <c r="L12" s="24"/>
      <c r="M12" s="24"/>
      <c r="N12" s="24"/>
      <c r="O12" s="24"/>
      <c r="P12" s="24"/>
      <c r="Q12" s="24"/>
      <c r="R12" s="24"/>
      <c r="S12" s="24"/>
      <c r="T12" s="24"/>
      <c r="U12" s="24"/>
      <c r="V12" s="24"/>
      <c r="W12" s="24"/>
      <c r="X12" s="24"/>
      <c r="Y12" s="24"/>
      <c r="Z12" s="24"/>
      <c r="AR12" t="s">
        <v>101</v>
      </c>
    </row>
    <row r="13" spans="1:44" ht="14.25" customHeight="1" x14ac:dyDescent="0.25">
      <c r="A13" s="24"/>
      <c r="B13" s="383" t="s">
        <v>905</v>
      </c>
      <c r="C13" s="230"/>
      <c r="D13" s="231"/>
      <c r="E13" s="383" t="s">
        <v>906</v>
      </c>
      <c r="F13" s="230"/>
      <c r="G13" s="231"/>
      <c r="H13" s="383" t="s">
        <v>907</v>
      </c>
      <c r="I13" s="230"/>
      <c r="J13" s="230"/>
      <c r="K13" s="231"/>
      <c r="L13" s="24"/>
      <c r="M13" s="24"/>
      <c r="N13" s="24"/>
      <c r="O13" s="24"/>
      <c r="P13" s="24"/>
      <c r="Q13" s="24"/>
      <c r="R13" s="24"/>
      <c r="S13" s="24"/>
      <c r="T13" s="24"/>
      <c r="U13" s="24"/>
      <c r="V13" s="24"/>
      <c r="W13" s="24"/>
      <c r="X13" s="24"/>
      <c r="Y13" s="24"/>
      <c r="Z13" s="24"/>
      <c r="AR13" t="s">
        <v>101</v>
      </c>
    </row>
    <row r="14" spans="1:44" ht="41.25" customHeight="1" x14ac:dyDescent="0.25">
      <c r="A14" s="24"/>
      <c r="B14" s="381" t="s">
        <v>908</v>
      </c>
      <c r="C14" s="230"/>
      <c r="D14" s="231"/>
      <c r="E14" s="382">
        <v>43070</v>
      </c>
      <c r="F14" s="230"/>
      <c r="G14" s="231"/>
      <c r="H14" s="303" t="s">
        <v>909</v>
      </c>
      <c r="I14" s="230"/>
      <c r="J14" s="230"/>
      <c r="K14" s="231"/>
      <c r="L14" s="24"/>
      <c r="M14" s="24"/>
      <c r="N14" s="24"/>
      <c r="O14" s="24"/>
      <c r="P14" s="24"/>
      <c r="Q14" s="24"/>
      <c r="R14" s="24"/>
      <c r="S14" s="24"/>
      <c r="T14" s="24"/>
      <c r="U14" s="24"/>
      <c r="V14" s="24"/>
      <c r="W14" s="24"/>
      <c r="X14" s="24"/>
      <c r="Y14" s="24"/>
      <c r="Z14" s="24"/>
      <c r="AR14" t="s">
        <v>101</v>
      </c>
    </row>
    <row r="15" spans="1:44" ht="84.75" customHeight="1" x14ac:dyDescent="0.25">
      <c r="A15" s="24"/>
      <c r="B15" s="381" t="s">
        <v>910</v>
      </c>
      <c r="C15" s="230"/>
      <c r="D15" s="231"/>
      <c r="E15" s="382">
        <v>45289</v>
      </c>
      <c r="F15" s="230"/>
      <c r="G15" s="231"/>
      <c r="H15" s="303" t="s">
        <v>911</v>
      </c>
      <c r="I15" s="230"/>
      <c r="J15" s="230"/>
      <c r="K15" s="231"/>
      <c r="L15" s="24"/>
      <c r="M15" s="24"/>
      <c r="N15" s="24"/>
      <c r="O15" s="24"/>
      <c r="P15" s="24"/>
      <c r="Q15" s="24"/>
      <c r="R15" s="24"/>
      <c r="S15" s="24"/>
      <c r="T15" s="24"/>
      <c r="U15" s="24"/>
      <c r="V15" s="24"/>
      <c r="W15" s="24"/>
      <c r="X15" s="24"/>
      <c r="Y15" s="24"/>
      <c r="Z15" s="24"/>
      <c r="AR15" t="s">
        <v>101</v>
      </c>
    </row>
    <row r="16" spans="1:44" ht="208.5" customHeight="1" x14ac:dyDescent="0.25">
      <c r="A16" s="24"/>
      <c r="B16" s="381" t="s">
        <v>779</v>
      </c>
      <c r="C16" s="230"/>
      <c r="D16" s="231"/>
      <c r="E16" s="382">
        <v>45443</v>
      </c>
      <c r="F16" s="230"/>
      <c r="G16" s="231"/>
      <c r="H16" s="303" t="s">
        <v>912</v>
      </c>
      <c r="I16" s="230"/>
      <c r="J16" s="230"/>
      <c r="K16" s="231"/>
      <c r="L16" s="24"/>
      <c r="M16" s="24"/>
      <c r="N16" s="24"/>
      <c r="O16" s="24"/>
      <c r="P16" s="24"/>
      <c r="Q16" s="24"/>
      <c r="R16" s="24"/>
      <c r="S16" s="24"/>
      <c r="T16" s="24"/>
      <c r="U16" s="24"/>
      <c r="V16" s="24"/>
      <c r="W16" s="24"/>
      <c r="X16" s="24"/>
      <c r="Y16" s="24"/>
      <c r="Z16" s="24"/>
      <c r="AR16" t="s">
        <v>101</v>
      </c>
    </row>
    <row r="17" spans="1:44" ht="14.25" customHeight="1" x14ac:dyDescent="0.25">
      <c r="A17" s="2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R17" t="s">
        <v>101</v>
      </c>
    </row>
    <row r="18" spans="1:44" ht="14.25" customHeight="1" x14ac:dyDescent="0.2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R18" t="s">
        <v>101</v>
      </c>
    </row>
    <row r="19" spans="1:44" ht="14.25" customHeight="1" x14ac:dyDescent="0.25">
      <c r="A19" s="24"/>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R19" t="s">
        <v>101</v>
      </c>
    </row>
    <row r="20" spans="1:44" ht="14.25" customHeight="1" x14ac:dyDescent="0.25">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R20" t="s">
        <v>101</v>
      </c>
    </row>
    <row r="21" spans="1:44" ht="14.25" customHeight="1" x14ac:dyDescent="0.25">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R21" t="s">
        <v>101</v>
      </c>
    </row>
    <row r="22" spans="1:44" ht="14.25" customHeight="1" x14ac:dyDescent="0.25">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R22" t="s">
        <v>101</v>
      </c>
    </row>
    <row r="23" spans="1:44" ht="14.25" customHeight="1" x14ac:dyDescent="0.25">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R23" t="s">
        <v>101</v>
      </c>
    </row>
    <row r="24" spans="1:44" ht="14.25" customHeight="1" x14ac:dyDescent="0.25">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R24" t="s">
        <v>101</v>
      </c>
    </row>
    <row r="25" spans="1:44" ht="14.25" customHeight="1" x14ac:dyDescent="0.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R25" t="s">
        <v>101</v>
      </c>
    </row>
    <row r="26" spans="1:44" ht="14.25" customHeight="1" x14ac:dyDescent="0.25">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R26" t="s">
        <v>101</v>
      </c>
    </row>
    <row r="27" spans="1:44" ht="14.2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R27" t="s">
        <v>101</v>
      </c>
    </row>
    <row r="28" spans="1:44" ht="14.25" customHeight="1" x14ac:dyDescent="0.25">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R28" t="s">
        <v>101</v>
      </c>
    </row>
    <row r="29" spans="1:44" ht="14.25" customHeight="1" x14ac:dyDescent="0.25">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R29" t="s">
        <v>101</v>
      </c>
    </row>
    <row r="30" spans="1:44" ht="14.25" customHeight="1" x14ac:dyDescent="0.25">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R30" t="s">
        <v>101</v>
      </c>
    </row>
    <row r="31" spans="1:44" ht="14.25" customHeight="1" x14ac:dyDescent="0.25">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R31" t="s">
        <v>101</v>
      </c>
    </row>
    <row r="32" spans="1:44" ht="14.25" customHeight="1" x14ac:dyDescent="0.25">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R32" t="s">
        <v>101</v>
      </c>
    </row>
    <row r="33" spans="1:44" ht="14.25" customHeight="1" x14ac:dyDescent="0.25">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R33" t="s">
        <v>101</v>
      </c>
    </row>
    <row r="34" spans="1:44" ht="14.25" customHeight="1" x14ac:dyDescent="0.2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R34" t="s">
        <v>101</v>
      </c>
    </row>
    <row r="35" spans="1:44" ht="14.25" customHeight="1" x14ac:dyDescent="0.25">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R35" t="s">
        <v>101</v>
      </c>
    </row>
    <row r="36" spans="1:44" ht="14.25" customHeight="1" x14ac:dyDescent="0.25">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R36" t="s">
        <v>101</v>
      </c>
    </row>
    <row r="37" spans="1:44" ht="14.25" customHeight="1" x14ac:dyDescent="0.25">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R37" t="s">
        <v>101</v>
      </c>
    </row>
    <row r="38" spans="1:44" ht="14.25" customHeight="1" x14ac:dyDescent="0.25">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R38" t="s">
        <v>101</v>
      </c>
    </row>
    <row r="39" spans="1:44" ht="14.25" customHeight="1" x14ac:dyDescent="0.25">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R39" t="s">
        <v>101</v>
      </c>
    </row>
    <row r="40" spans="1:44" ht="14.25" customHeight="1" x14ac:dyDescent="0.25">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R40" t="s">
        <v>101</v>
      </c>
    </row>
    <row r="41" spans="1:44" ht="14.25" customHeight="1" x14ac:dyDescent="0.25">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R41" t="s">
        <v>101</v>
      </c>
    </row>
    <row r="42" spans="1:44" ht="14.25" customHeight="1" x14ac:dyDescent="0.25">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R42" t="s">
        <v>101</v>
      </c>
    </row>
    <row r="43" spans="1:44" ht="14.25" customHeight="1" x14ac:dyDescent="0.25">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R43" t="s">
        <v>101</v>
      </c>
    </row>
    <row r="44" spans="1:44" ht="14.25" customHeight="1" x14ac:dyDescent="0.25">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c r="AR44" t="s">
        <v>101</v>
      </c>
    </row>
    <row r="45" spans="1:44" ht="14.25" customHeight="1" x14ac:dyDescent="0.25">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c r="AR45" t="s">
        <v>101</v>
      </c>
    </row>
    <row r="46" spans="1:44" ht="14.25" customHeight="1" x14ac:dyDescent="0.25">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R46" t="s">
        <v>101</v>
      </c>
    </row>
    <row r="47" spans="1:44" ht="14.25" customHeight="1" x14ac:dyDescent="0.25">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R47" t="s">
        <v>101</v>
      </c>
    </row>
    <row r="48" spans="1:44" ht="14.25" customHeight="1"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R48" t="s">
        <v>101</v>
      </c>
    </row>
    <row r="49" spans="1:44" ht="14.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R49" t="s">
        <v>101</v>
      </c>
    </row>
    <row r="50" spans="1:44" ht="14.25" customHeight="1" x14ac:dyDescent="0.25">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R50" t="s">
        <v>101</v>
      </c>
    </row>
    <row r="51" spans="1:44" ht="14.25" customHeight="1" x14ac:dyDescent="0.25">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R51" t="s">
        <v>101</v>
      </c>
    </row>
    <row r="52" spans="1:44" ht="14.25" customHeight="1" x14ac:dyDescent="0.25">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c r="AR52" t="s">
        <v>101</v>
      </c>
    </row>
    <row r="53" spans="1:44" ht="14.25" customHeight="1" x14ac:dyDescent="0.2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R53" t="s">
        <v>101</v>
      </c>
    </row>
    <row r="54" spans="1:44" ht="14.25" customHeight="1" x14ac:dyDescent="0.2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R54" t="s">
        <v>101</v>
      </c>
    </row>
    <row r="55" spans="1:44" ht="14.25" customHeight="1" x14ac:dyDescent="0.25">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c r="AR55" t="s">
        <v>101</v>
      </c>
    </row>
    <row r="56" spans="1:44" ht="14.25" customHeight="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R56" t="s">
        <v>101</v>
      </c>
    </row>
    <row r="57" spans="1:44" ht="14.25" customHeight="1" x14ac:dyDescent="0.2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R57" t="s">
        <v>101</v>
      </c>
    </row>
    <row r="58" spans="1:44" ht="14.25" customHeight="1" x14ac:dyDescent="0.2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R58" t="s">
        <v>101</v>
      </c>
    </row>
    <row r="59" spans="1:44" ht="14.25" customHeight="1" x14ac:dyDescent="0.2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R59" t="s">
        <v>101</v>
      </c>
    </row>
    <row r="60" spans="1:44" ht="14.25" customHeight="1" x14ac:dyDescent="0.2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R60" t="s">
        <v>101</v>
      </c>
    </row>
    <row r="61" spans="1:44" ht="14.25" customHeight="1" x14ac:dyDescent="0.2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R61" t="s">
        <v>101</v>
      </c>
    </row>
    <row r="62" spans="1:44" ht="14.25" customHeight="1" x14ac:dyDescent="0.2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R62" t="s">
        <v>101</v>
      </c>
    </row>
    <row r="63" spans="1:44" ht="14.25" customHeight="1" x14ac:dyDescent="0.2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R63" t="s">
        <v>101</v>
      </c>
    </row>
    <row r="64" spans="1:44" ht="14.25" customHeight="1" x14ac:dyDescent="0.2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R64" t="s">
        <v>101</v>
      </c>
    </row>
    <row r="65" spans="1:44" ht="14.25" customHeight="1" x14ac:dyDescent="0.2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R65" t="s">
        <v>101</v>
      </c>
    </row>
    <row r="66" spans="1:44" ht="14.25" customHeight="1" x14ac:dyDescent="0.25">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R66" t="s">
        <v>101</v>
      </c>
    </row>
    <row r="67" spans="1:44" ht="14.25" customHeight="1" x14ac:dyDescent="0.2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R67" t="s">
        <v>101</v>
      </c>
    </row>
    <row r="68" spans="1:44" ht="14.25" customHeight="1" x14ac:dyDescent="0.2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R68" t="s">
        <v>101</v>
      </c>
    </row>
    <row r="69" spans="1:44" ht="14.25" customHeight="1" x14ac:dyDescent="0.2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R69" t="s">
        <v>101</v>
      </c>
    </row>
    <row r="70" spans="1:44" ht="14.25" customHeight="1" x14ac:dyDescent="0.25">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R70" t="s">
        <v>101</v>
      </c>
    </row>
    <row r="71" spans="1:44" ht="14.25" customHeight="1" x14ac:dyDescent="0.2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R71" t="s">
        <v>101</v>
      </c>
    </row>
    <row r="72" spans="1:44" ht="14.25" customHeight="1" x14ac:dyDescent="0.25">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R72" t="s">
        <v>101</v>
      </c>
    </row>
    <row r="73" spans="1:44" ht="14.25" customHeight="1" x14ac:dyDescent="0.2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R73" t="s">
        <v>101</v>
      </c>
    </row>
    <row r="74" spans="1:44" ht="14.25" customHeight="1" x14ac:dyDescent="0.25">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R74" t="s">
        <v>101</v>
      </c>
    </row>
    <row r="75" spans="1:44" ht="14.25" customHeight="1" x14ac:dyDescent="0.25">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R75" t="s">
        <v>101</v>
      </c>
    </row>
    <row r="76" spans="1:44" ht="14.25" customHeight="1" x14ac:dyDescent="0.25">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R76" t="s">
        <v>101</v>
      </c>
    </row>
    <row r="77" spans="1:44" ht="14.25" customHeight="1" x14ac:dyDescent="0.25">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R77" t="s">
        <v>101</v>
      </c>
    </row>
    <row r="78" spans="1:44" ht="14.25" customHeight="1" x14ac:dyDescent="0.25">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R78" t="s">
        <v>101</v>
      </c>
    </row>
    <row r="79" spans="1:44" ht="14.25" customHeight="1" x14ac:dyDescent="0.25">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R79" t="s">
        <v>101</v>
      </c>
    </row>
    <row r="80" spans="1:44" ht="14.25" customHeight="1" x14ac:dyDescent="0.2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R80" t="s">
        <v>101</v>
      </c>
    </row>
    <row r="81" spans="1:44" ht="14.25" customHeight="1" x14ac:dyDescent="0.25">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c r="AR81" t="s">
        <v>101</v>
      </c>
    </row>
    <row r="82" spans="1:44" ht="14.25" customHeight="1" x14ac:dyDescent="0.25">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R82" t="s">
        <v>101</v>
      </c>
    </row>
    <row r="83" spans="1:44" ht="14.25" customHeight="1" x14ac:dyDescent="0.25">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R83" t="s">
        <v>101</v>
      </c>
    </row>
    <row r="84" spans="1:44" ht="14.25" customHeight="1" x14ac:dyDescent="0.25">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c r="AR84" t="s">
        <v>101</v>
      </c>
    </row>
    <row r="85" spans="1:44" ht="14.25" customHeight="1" x14ac:dyDescent="0.25">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c r="AR85" t="s">
        <v>101</v>
      </c>
    </row>
    <row r="86" spans="1:44" ht="14.25" customHeight="1" x14ac:dyDescent="0.25">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c r="AR86" t="s">
        <v>101</v>
      </c>
    </row>
    <row r="87" spans="1:44" ht="14.25" customHeight="1" x14ac:dyDescent="0.25">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c r="AR87" t="s">
        <v>101</v>
      </c>
    </row>
    <row r="88" spans="1:44" ht="14.25" customHeight="1" x14ac:dyDescent="0.25">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R88" t="s">
        <v>101</v>
      </c>
    </row>
    <row r="89" spans="1:44" ht="14.25" customHeight="1" x14ac:dyDescent="0.25">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c r="AR89" t="s">
        <v>101</v>
      </c>
    </row>
    <row r="90" spans="1:44" ht="14.25" customHeight="1" x14ac:dyDescent="0.2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R90" t="s">
        <v>101</v>
      </c>
    </row>
    <row r="91" spans="1:44" ht="14.25" customHeight="1" x14ac:dyDescent="0.25">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c r="AR91" t="s">
        <v>101</v>
      </c>
    </row>
    <row r="92" spans="1:44" ht="14.25" customHeight="1" x14ac:dyDescent="0.25">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c r="AR92" t="s">
        <v>101</v>
      </c>
    </row>
    <row r="93" spans="1:44" ht="14.25" customHeight="1" x14ac:dyDescent="0.25">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c r="AR93" t="s">
        <v>101</v>
      </c>
    </row>
    <row r="94" spans="1:44" ht="14.25" customHeight="1" x14ac:dyDescent="0.25">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c r="AR94" t="s">
        <v>101</v>
      </c>
    </row>
    <row r="95" spans="1:44" ht="14.25" customHeight="1" x14ac:dyDescent="0.25">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c r="AR95" t="s">
        <v>101</v>
      </c>
    </row>
    <row r="96" spans="1:44" ht="14.25" customHeight="1" x14ac:dyDescent="0.25">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c r="AR96" t="s">
        <v>101</v>
      </c>
    </row>
    <row r="97" spans="1:44" ht="14.25" customHeight="1" x14ac:dyDescent="0.25">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c r="AR97" t="s">
        <v>101</v>
      </c>
    </row>
    <row r="98" spans="1:44" ht="14.25" customHeight="1" x14ac:dyDescent="0.25">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R98" t="s">
        <v>101</v>
      </c>
    </row>
    <row r="99" spans="1:44" ht="14.25" customHeight="1" x14ac:dyDescent="0.25">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c r="AR99" t="s">
        <v>101</v>
      </c>
    </row>
    <row r="100" spans="1:44" ht="14.25" customHeight="1" x14ac:dyDescent="0.25">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R100" t="s">
        <v>101</v>
      </c>
    </row>
    <row r="101" spans="1:44" ht="14.25" customHeight="1" x14ac:dyDescent="0.25">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R101" t="s">
        <v>101</v>
      </c>
    </row>
    <row r="102" spans="1:44" ht="14.25" customHeight="1" x14ac:dyDescent="0.25">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R102" t="s">
        <v>101</v>
      </c>
    </row>
    <row r="103" spans="1:44" ht="14.25" customHeight="1" x14ac:dyDescent="0.25">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c r="AR103" t="s">
        <v>101</v>
      </c>
    </row>
    <row r="104" spans="1:44" ht="14.25" customHeight="1" x14ac:dyDescent="0.25">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R104" t="s">
        <v>101</v>
      </c>
    </row>
    <row r="105" spans="1:44" ht="14.25" customHeight="1" x14ac:dyDescent="0.25">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R105" t="s">
        <v>101</v>
      </c>
    </row>
    <row r="106" spans="1:44" ht="14.25" customHeight="1" x14ac:dyDescent="0.25">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R106" t="s">
        <v>101</v>
      </c>
    </row>
    <row r="107" spans="1:44" ht="14.25" customHeight="1" x14ac:dyDescent="0.25">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R107" t="s">
        <v>101</v>
      </c>
    </row>
    <row r="108" spans="1:44" ht="14.25" customHeight="1" x14ac:dyDescent="0.25">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R108" t="s">
        <v>101</v>
      </c>
    </row>
    <row r="109" spans="1:44" ht="14.25" customHeight="1" x14ac:dyDescent="0.2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R109" t="s">
        <v>101</v>
      </c>
    </row>
    <row r="110" spans="1:44" ht="14.25" customHeight="1" x14ac:dyDescent="0.25">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R110" t="s">
        <v>101</v>
      </c>
    </row>
    <row r="111" spans="1:44" ht="14.25" customHeight="1" x14ac:dyDescent="0.25">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R111" t="s">
        <v>101</v>
      </c>
    </row>
    <row r="112" spans="1:44" ht="14.25" customHeight="1" x14ac:dyDescent="0.25">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R112" t="s">
        <v>101</v>
      </c>
    </row>
    <row r="113" spans="1:44" ht="14.25" customHeight="1" x14ac:dyDescent="0.25">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R113" t="s">
        <v>101</v>
      </c>
    </row>
    <row r="114" spans="1:44" ht="14.25" customHeight="1" x14ac:dyDescent="0.25">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R114" t="s">
        <v>101</v>
      </c>
    </row>
    <row r="115" spans="1:44" ht="14.25" customHeight="1" x14ac:dyDescent="0.25">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R115" t="s">
        <v>101</v>
      </c>
    </row>
    <row r="116" spans="1:44" ht="14.25" customHeight="1" x14ac:dyDescent="0.25">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R116" t="s">
        <v>101</v>
      </c>
    </row>
    <row r="117" spans="1:44" ht="14.25" customHeight="1" x14ac:dyDescent="0.25">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R117" t="s">
        <v>101</v>
      </c>
    </row>
    <row r="118" spans="1:44" ht="14.25" customHeight="1" x14ac:dyDescent="0.25">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R118" t="s">
        <v>101</v>
      </c>
    </row>
    <row r="119" spans="1:44" ht="14.25" customHeight="1" x14ac:dyDescent="0.2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R119" t="s">
        <v>101</v>
      </c>
    </row>
    <row r="120" spans="1:44" ht="14.25" customHeight="1" x14ac:dyDescent="0.25">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R120" t="s">
        <v>101</v>
      </c>
    </row>
    <row r="121" spans="1:44" ht="14.25" customHeight="1" x14ac:dyDescent="0.25">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R121" t="s">
        <v>101</v>
      </c>
    </row>
    <row r="122" spans="1:44" ht="14.25" customHeight="1" x14ac:dyDescent="0.2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R122" t="s">
        <v>101</v>
      </c>
    </row>
    <row r="123" spans="1:44" ht="14.25" customHeight="1" x14ac:dyDescent="0.25">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c r="AR123" t="s">
        <v>101</v>
      </c>
    </row>
    <row r="124" spans="1:44" ht="14.25" customHeight="1" x14ac:dyDescent="0.25">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c r="AR124" t="s">
        <v>101</v>
      </c>
    </row>
    <row r="125" spans="1:44" ht="14.25" customHeight="1" x14ac:dyDescent="0.25">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c r="AR125" t="s">
        <v>101</v>
      </c>
    </row>
    <row r="126" spans="1:44" ht="14.25" customHeight="1" x14ac:dyDescent="0.25">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R126" t="s">
        <v>101</v>
      </c>
    </row>
    <row r="127" spans="1:44" ht="14.25" customHeight="1" x14ac:dyDescent="0.25">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R127" t="s">
        <v>101</v>
      </c>
    </row>
    <row r="128" spans="1:44" ht="14.25" customHeight="1" x14ac:dyDescent="0.25">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c r="AR128" t="s">
        <v>101</v>
      </c>
    </row>
    <row r="129" spans="1:44" ht="14.25" customHeight="1" x14ac:dyDescent="0.25">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c r="AR129" t="s">
        <v>101</v>
      </c>
    </row>
    <row r="130" spans="1:44" ht="14.25" customHeight="1" x14ac:dyDescent="0.25">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R130" t="s">
        <v>101</v>
      </c>
    </row>
    <row r="131" spans="1:44" ht="14.25" customHeight="1" x14ac:dyDescent="0.25">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c r="AR131" t="s">
        <v>101</v>
      </c>
    </row>
    <row r="132" spans="1:44" ht="14.25" customHeight="1" x14ac:dyDescent="0.25">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R132" t="s">
        <v>101</v>
      </c>
    </row>
    <row r="133" spans="1:44" ht="14.25" customHeight="1" x14ac:dyDescent="0.25">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R133" t="s">
        <v>101</v>
      </c>
    </row>
    <row r="134" spans="1:44" ht="14.25" customHeight="1" x14ac:dyDescent="0.25">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R134" t="s">
        <v>101</v>
      </c>
    </row>
    <row r="135" spans="1:44" ht="14.25" customHeight="1" x14ac:dyDescent="0.25">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R135" t="s">
        <v>101</v>
      </c>
    </row>
    <row r="136" spans="1:44" ht="14.25" customHeight="1" x14ac:dyDescent="0.25">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c r="AR136" t="s">
        <v>101</v>
      </c>
    </row>
    <row r="137" spans="1:44" ht="14.25" customHeight="1" x14ac:dyDescent="0.25">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c r="AR137" t="s">
        <v>101</v>
      </c>
    </row>
    <row r="138" spans="1:44" ht="14.25" customHeight="1" x14ac:dyDescent="0.25">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c r="AR138" t="s">
        <v>101</v>
      </c>
    </row>
    <row r="139" spans="1:44" ht="14.25" customHeight="1" x14ac:dyDescent="0.2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R139" t="s">
        <v>101</v>
      </c>
    </row>
    <row r="140" spans="1:44" ht="14.25" customHeight="1" x14ac:dyDescent="0.25">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c r="AR140" t="s">
        <v>101</v>
      </c>
    </row>
    <row r="141" spans="1:44" ht="14.25" customHeight="1" x14ac:dyDescent="0.25">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c r="AR141" t="s">
        <v>101</v>
      </c>
    </row>
    <row r="142" spans="1:44" ht="14.25" customHeight="1" x14ac:dyDescent="0.25">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c r="AR142" t="s">
        <v>101</v>
      </c>
    </row>
    <row r="143" spans="1:44" ht="14.25" customHeight="1" x14ac:dyDescent="0.25">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c r="AR143" t="s">
        <v>101</v>
      </c>
    </row>
    <row r="144" spans="1:44" ht="14.25" customHeight="1" x14ac:dyDescent="0.25">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R144" t="s">
        <v>101</v>
      </c>
    </row>
    <row r="145" spans="1:44" ht="14.25" customHeight="1" x14ac:dyDescent="0.2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R145" t="s">
        <v>101</v>
      </c>
    </row>
    <row r="146" spans="1:44" ht="14.25" customHeight="1" x14ac:dyDescent="0.25">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c r="AR146" t="s">
        <v>101</v>
      </c>
    </row>
    <row r="147" spans="1:44" ht="14.25" customHeight="1" x14ac:dyDescent="0.25">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c r="AR147" t="s">
        <v>101</v>
      </c>
    </row>
    <row r="148" spans="1:44" ht="14.25" customHeight="1" x14ac:dyDescent="0.25">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c r="AR148" t="s">
        <v>101</v>
      </c>
    </row>
    <row r="149" spans="1:44" ht="14.25" customHeight="1" x14ac:dyDescent="0.25">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c r="AR149" t="s">
        <v>101</v>
      </c>
    </row>
    <row r="150" spans="1:44" ht="14.25" customHeight="1" x14ac:dyDescent="0.25">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c r="AR150" t="s">
        <v>101</v>
      </c>
    </row>
    <row r="151" spans="1:44" ht="14.25" customHeight="1" x14ac:dyDescent="0.25">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c r="AR151" t="s">
        <v>101</v>
      </c>
    </row>
    <row r="152" spans="1:44" ht="14.25" customHeight="1" x14ac:dyDescent="0.25">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c r="AR152" t="s">
        <v>101</v>
      </c>
    </row>
    <row r="153" spans="1:44" ht="14.25" customHeight="1" x14ac:dyDescent="0.25">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c r="AR153" t="s">
        <v>101</v>
      </c>
    </row>
    <row r="154" spans="1:44" ht="14.25" customHeight="1" x14ac:dyDescent="0.25">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c r="AR154" t="s">
        <v>101</v>
      </c>
    </row>
    <row r="155" spans="1:44" ht="14.25" customHeight="1" x14ac:dyDescent="0.25">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R155" t="s">
        <v>101</v>
      </c>
    </row>
    <row r="156" spans="1:44" ht="14.25" customHeight="1" x14ac:dyDescent="0.25">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c r="AR156" t="s">
        <v>101</v>
      </c>
    </row>
    <row r="157" spans="1:44" ht="14.25" customHeight="1" x14ac:dyDescent="0.25">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c r="AR157" t="s">
        <v>101</v>
      </c>
    </row>
    <row r="158" spans="1:44" ht="14.25" customHeight="1" x14ac:dyDescent="0.25">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c r="AR158" t="s">
        <v>101</v>
      </c>
    </row>
    <row r="159" spans="1:44" ht="14.25" customHeight="1" x14ac:dyDescent="0.25">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R159" t="s">
        <v>101</v>
      </c>
    </row>
    <row r="160" spans="1:44" ht="14.25" customHeight="1" x14ac:dyDescent="0.25">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c r="AR160" t="s">
        <v>101</v>
      </c>
    </row>
    <row r="161" spans="1:44" ht="14.25" customHeight="1" x14ac:dyDescent="0.25">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R161" t="s">
        <v>101</v>
      </c>
    </row>
    <row r="162" spans="1:44" ht="14.25" customHeight="1" x14ac:dyDescent="0.25">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R162" t="s">
        <v>101</v>
      </c>
    </row>
    <row r="163" spans="1:44" ht="14.25" customHeight="1" x14ac:dyDescent="0.25">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c r="AR163" t="s">
        <v>101</v>
      </c>
    </row>
    <row r="164" spans="1:44" ht="14.25" customHeight="1" x14ac:dyDescent="0.25">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c r="AR164" t="s">
        <v>101</v>
      </c>
    </row>
    <row r="165" spans="1:44" ht="14.25" customHeight="1" x14ac:dyDescent="0.25">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c r="AR165" t="s">
        <v>101</v>
      </c>
    </row>
    <row r="166" spans="1:44" ht="14.25" customHeight="1" x14ac:dyDescent="0.25">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c r="AR166" t="s">
        <v>101</v>
      </c>
    </row>
    <row r="167" spans="1:44" ht="14.25" customHeight="1" x14ac:dyDescent="0.25">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c r="AR167" t="s">
        <v>101</v>
      </c>
    </row>
    <row r="168" spans="1:44" ht="14.25" customHeight="1" x14ac:dyDescent="0.25">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c r="AR168" t="s">
        <v>101</v>
      </c>
    </row>
    <row r="169" spans="1:44" ht="14.25" customHeight="1" x14ac:dyDescent="0.25">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c r="AR169" t="s">
        <v>101</v>
      </c>
    </row>
    <row r="170" spans="1:44" ht="14.25" customHeight="1" x14ac:dyDescent="0.25">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c r="AR170" t="s">
        <v>101</v>
      </c>
    </row>
    <row r="171" spans="1:44" ht="14.25" customHeight="1" x14ac:dyDescent="0.25">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R171" t="s">
        <v>101</v>
      </c>
    </row>
    <row r="172" spans="1:44" ht="14.25" customHeight="1" x14ac:dyDescent="0.2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R172" t="s">
        <v>101</v>
      </c>
    </row>
    <row r="173" spans="1:44" ht="14.25" customHeight="1" x14ac:dyDescent="0.25">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c r="AR173" t="s">
        <v>101</v>
      </c>
    </row>
    <row r="174" spans="1:44" ht="14.25" customHeight="1" x14ac:dyDescent="0.25">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c r="AR174" t="s">
        <v>101</v>
      </c>
    </row>
    <row r="175" spans="1:44" ht="14.25" customHeight="1" x14ac:dyDescent="0.25">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c r="AR175" t="s">
        <v>101</v>
      </c>
    </row>
    <row r="176" spans="1:44" ht="14.25" customHeight="1" x14ac:dyDescent="0.25">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c r="AR176" t="s">
        <v>101</v>
      </c>
    </row>
    <row r="177" spans="1:44" ht="14.25" customHeight="1" x14ac:dyDescent="0.25">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c r="AR177" t="s">
        <v>101</v>
      </c>
    </row>
    <row r="178" spans="1:44" ht="14.25" customHeight="1" x14ac:dyDescent="0.25">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c r="AR178" t="s">
        <v>101</v>
      </c>
    </row>
    <row r="179" spans="1:44" ht="14.25" customHeight="1" x14ac:dyDescent="0.25">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c r="AR179" t="s">
        <v>101</v>
      </c>
    </row>
    <row r="180" spans="1:44" ht="14.25" customHeight="1" x14ac:dyDescent="0.25">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c r="AR180" t="s">
        <v>101</v>
      </c>
    </row>
    <row r="181" spans="1:44" ht="14.25" customHeight="1" x14ac:dyDescent="0.25">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c r="AR181" t="s">
        <v>101</v>
      </c>
    </row>
    <row r="182" spans="1:44" ht="14.25" customHeight="1" x14ac:dyDescent="0.25">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c r="AR182" t="s">
        <v>101</v>
      </c>
    </row>
    <row r="183" spans="1:44" ht="14.25" customHeight="1" x14ac:dyDescent="0.25">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c r="AR183" t="s">
        <v>101</v>
      </c>
    </row>
    <row r="184" spans="1:44" ht="14.25" customHeight="1" x14ac:dyDescent="0.25">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c r="AR184" t="s">
        <v>101</v>
      </c>
    </row>
    <row r="185" spans="1:44" ht="14.25" customHeight="1" x14ac:dyDescent="0.25">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c r="AR185" t="s">
        <v>101</v>
      </c>
    </row>
    <row r="186" spans="1:44" ht="14.25" customHeight="1" x14ac:dyDescent="0.25">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c r="AR186" t="s">
        <v>101</v>
      </c>
    </row>
    <row r="187" spans="1:44" ht="14.25" customHeight="1" x14ac:dyDescent="0.25">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c r="AR187" t="s">
        <v>101</v>
      </c>
    </row>
    <row r="188" spans="1:44" ht="14.25" customHeight="1" x14ac:dyDescent="0.25">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c r="AR188" t="s">
        <v>101</v>
      </c>
    </row>
    <row r="189" spans="1:44" ht="14.25" customHeight="1" x14ac:dyDescent="0.2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R189" t="s">
        <v>101</v>
      </c>
    </row>
    <row r="190" spans="1:44" ht="14.25" customHeight="1" x14ac:dyDescent="0.25">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c r="AR190" t="s">
        <v>101</v>
      </c>
    </row>
    <row r="191" spans="1:44" ht="14.25" customHeight="1" x14ac:dyDescent="0.25">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c r="AR191" t="s">
        <v>101</v>
      </c>
    </row>
    <row r="192" spans="1:44" ht="14.25" customHeight="1" x14ac:dyDescent="0.25">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R192" t="s">
        <v>101</v>
      </c>
    </row>
    <row r="193" spans="1:44" ht="14.25" customHeight="1" x14ac:dyDescent="0.25">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c r="AR193" t="s">
        <v>101</v>
      </c>
    </row>
    <row r="194" spans="1:44" ht="14.25" customHeight="1" x14ac:dyDescent="0.25">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R194" t="s">
        <v>101</v>
      </c>
    </row>
    <row r="195" spans="1:44" ht="14.25" customHeight="1" x14ac:dyDescent="0.2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R195" t="s">
        <v>101</v>
      </c>
    </row>
    <row r="196" spans="1:44" ht="14.25" customHeight="1" x14ac:dyDescent="0.25">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c r="AR196" t="s">
        <v>101</v>
      </c>
    </row>
    <row r="197" spans="1:44" ht="14.25" customHeight="1" x14ac:dyDescent="0.25">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c r="AR197" t="s">
        <v>101</v>
      </c>
    </row>
    <row r="198" spans="1:44" ht="14.25" customHeight="1" x14ac:dyDescent="0.25">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c r="AR198" t="s">
        <v>101</v>
      </c>
    </row>
    <row r="199" spans="1:44" ht="14.25" customHeight="1" x14ac:dyDescent="0.25">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c r="AR199" t="s">
        <v>101</v>
      </c>
    </row>
    <row r="200" spans="1:44" ht="14.25" customHeight="1" x14ac:dyDescent="0.25">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c r="AR200" t="s">
        <v>101</v>
      </c>
    </row>
    <row r="201" spans="1:44" ht="14.25" customHeight="1" x14ac:dyDescent="0.25">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c r="AR201" t="s">
        <v>101</v>
      </c>
    </row>
    <row r="202" spans="1:44" ht="14.25" customHeight="1" x14ac:dyDescent="0.25">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R202" t="s">
        <v>101</v>
      </c>
    </row>
    <row r="203" spans="1:44" ht="14.25" customHeight="1" x14ac:dyDescent="0.25">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c r="AR203" t="s">
        <v>101</v>
      </c>
    </row>
    <row r="204" spans="1:44" ht="14.25" customHeight="1" x14ac:dyDescent="0.25">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c r="AR204" t="s">
        <v>101</v>
      </c>
    </row>
    <row r="205" spans="1:44" ht="14.25" customHeight="1" x14ac:dyDescent="0.25">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c r="AR205" t="s">
        <v>101</v>
      </c>
    </row>
    <row r="206" spans="1:44" ht="14.25" customHeight="1" x14ac:dyDescent="0.25">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c r="AR206" t="s">
        <v>101</v>
      </c>
    </row>
    <row r="207" spans="1:44" ht="14.25" customHeight="1" x14ac:dyDescent="0.25">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c r="AR207" t="s">
        <v>101</v>
      </c>
    </row>
    <row r="208" spans="1:44" ht="14.25" customHeight="1" x14ac:dyDescent="0.25">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c r="AR208" t="s">
        <v>101</v>
      </c>
    </row>
    <row r="209" spans="1:44" ht="14.25" customHeight="1" x14ac:dyDescent="0.25">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c r="AR209" t="s">
        <v>101</v>
      </c>
    </row>
    <row r="210" spans="1:44" ht="14.25" customHeight="1" x14ac:dyDescent="0.25">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c r="AR210" t="s">
        <v>101</v>
      </c>
    </row>
    <row r="211" spans="1:44" ht="14.25" customHeight="1" x14ac:dyDescent="0.25">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R211" t="s">
        <v>101</v>
      </c>
    </row>
    <row r="212" spans="1:44" ht="14.25" customHeight="1" x14ac:dyDescent="0.25">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R212" t="s">
        <v>101</v>
      </c>
    </row>
    <row r="213" spans="1:44" ht="14.25" customHeight="1" x14ac:dyDescent="0.25">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c r="AR213" t="s">
        <v>101</v>
      </c>
    </row>
    <row r="214" spans="1:44" ht="14.25" customHeight="1" x14ac:dyDescent="0.25">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c r="AR214" t="s">
        <v>101</v>
      </c>
    </row>
    <row r="215" spans="1:44" ht="14.25" customHeight="1" x14ac:dyDescent="0.25">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c r="AR215" t="s">
        <v>101</v>
      </c>
    </row>
    <row r="216" spans="1:44" ht="14.25" customHeight="1" x14ac:dyDescent="0.25">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c r="AR216" t="s">
        <v>101</v>
      </c>
    </row>
    <row r="217" spans="1:44" ht="14.25" customHeight="1" x14ac:dyDescent="0.25">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c r="AR217" t="s">
        <v>101</v>
      </c>
    </row>
    <row r="218" spans="1:44" ht="14.25" customHeight="1" x14ac:dyDescent="0.25">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c r="AR218" t="s">
        <v>101</v>
      </c>
    </row>
    <row r="219" spans="1:44" ht="14.25" customHeight="1" x14ac:dyDescent="0.25">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c r="AR219" t="s">
        <v>101</v>
      </c>
    </row>
    <row r="220" spans="1:44" ht="14.25" customHeight="1" x14ac:dyDescent="0.2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R220" t="s">
        <v>101</v>
      </c>
    </row>
    <row r="221" spans="1:44" ht="15.75" customHeight="1" x14ac:dyDescent="0.25">
      <c r="A221" s="156"/>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R221" t="s">
        <v>101</v>
      </c>
    </row>
    <row r="222" spans="1:44" ht="15.75" customHeight="1" x14ac:dyDescent="0.25">
      <c r="A222" s="156"/>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R222" t="s">
        <v>101</v>
      </c>
    </row>
    <row r="223" spans="1:44" ht="15.75" customHeight="1" x14ac:dyDescent="0.25">
      <c r="A223" s="156"/>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R223" t="s">
        <v>101</v>
      </c>
    </row>
    <row r="224" spans="1:44" ht="15.75" customHeight="1" x14ac:dyDescent="0.25">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R224" t="s">
        <v>101</v>
      </c>
    </row>
    <row r="225" spans="1:44" ht="15.75" customHeight="1" x14ac:dyDescent="0.25">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R225" t="s">
        <v>101</v>
      </c>
    </row>
    <row r="226" spans="1:44" ht="15.75" customHeight="1" x14ac:dyDescent="0.25">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R226" t="s">
        <v>101</v>
      </c>
    </row>
    <row r="227" spans="1:44" ht="15.75" customHeight="1" x14ac:dyDescent="0.25">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R227" t="s">
        <v>101</v>
      </c>
    </row>
    <row r="228" spans="1:44" ht="15.75" customHeight="1" x14ac:dyDescent="0.25">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R228" t="s">
        <v>101</v>
      </c>
    </row>
    <row r="229" spans="1:44" ht="15.75" customHeight="1" x14ac:dyDescent="0.25">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R229" t="s">
        <v>101</v>
      </c>
    </row>
    <row r="230" spans="1:44" ht="15.75" customHeight="1" x14ac:dyDescent="0.25">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R230" t="s">
        <v>101</v>
      </c>
    </row>
    <row r="231" spans="1:44" ht="15.75" customHeight="1" x14ac:dyDescent="0.25">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R231" t="s">
        <v>101</v>
      </c>
    </row>
    <row r="232" spans="1:44" ht="15.75" customHeight="1" x14ac:dyDescent="0.25">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R232" t="s">
        <v>101</v>
      </c>
    </row>
    <row r="233" spans="1:44" ht="15.75" customHeight="1" x14ac:dyDescent="0.25">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R233" t="s">
        <v>101</v>
      </c>
    </row>
    <row r="234" spans="1:44" ht="15.75" customHeight="1" x14ac:dyDescent="0.25">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R234" t="s">
        <v>101</v>
      </c>
    </row>
    <row r="235" spans="1:44" ht="15.75" customHeight="1" x14ac:dyDescent="0.25">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R235" t="s">
        <v>101</v>
      </c>
    </row>
    <row r="236" spans="1:44" ht="15.75" customHeight="1" x14ac:dyDescent="0.25">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R236" t="s">
        <v>101</v>
      </c>
    </row>
    <row r="237" spans="1:44" ht="15.75" customHeight="1" x14ac:dyDescent="0.25">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R237" t="s">
        <v>101</v>
      </c>
    </row>
    <row r="238" spans="1:44" ht="15.75" customHeight="1" x14ac:dyDescent="0.25">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R238" t="s">
        <v>101</v>
      </c>
    </row>
    <row r="239" spans="1:44" ht="15.75" customHeight="1" x14ac:dyDescent="0.25">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R239" t="s">
        <v>101</v>
      </c>
    </row>
    <row r="240" spans="1:44" ht="15.75" customHeight="1" x14ac:dyDescent="0.25">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R240" t="s">
        <v>101</v>
      </c>
    </row>
    <row r="241" spans="1:44" ht="15.75" customHeight="1" x14ac:dyDescent="0.25">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R241" t="s">
        <v>101</v>
      </c>
    </row>
    <row r="242" spans="1:44" ht="15.75" customHeight="1" x14ac:dyDescent="0.25">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R242" t="s">
        <v>101</v>
      </c>
    </row>
    <row r="243" spans="1:44" ht="15.75" customHeight="1" x14ac:dyDescent="0.25">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R243" t="s">
        <v>101</v>
      </c>
    </row>
    <row r="244" spans="1:44" ht="15.75" customHeight="1" x14ac:dyDescent="0.25">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R244" t="s">
        <v>101</v>
      </c>
    </row>
    <row r="245" spans="1:44" ht="15.75" customHeight="1" x14ac:dyDescent="0.25">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R245" t="s">
        <v>101</v>
      </c>
    </row>
    <row r="246" spans="1:44" ht="15.75" customHeight="1" x14ac:dyDescent="0.25">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R246" t="s">
        <v>101</v>
      </c>
    </row>
    <row r="247" spans="1:44" ht="15.75" customHeight="1" x14ac:dyDescent="0.25">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R247" t="s">
        <v>101</v>
      </c>
    </row>
    <row r="248" spans="1:44" ht="15.75" customHeight="1" x14ac:dyDescent="0.25">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R248" t="s">
        <v>101</v>
      </c>
    </row>
    <row r="249" spans="1:44" ht="15.75" customHeight="1" x14ac:dyDescent="0.25">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R249" t="s">
        <v>101</v>
      </c>
    </row>
    <row r="250" spans="1:44" ht="15.75" customHeight="1" x14ac:dyDescent="0.25">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R250" t="s">
        <v>101</v>
      </c>
    </row>
    <row r="251" spans="1:44" ht="15.75" customHeight="1" x14ac:dyDescent="0.25">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R251" t="s">
        <v>101</v>
      </c>
    </row>
    <row r="252" spans="1:44" ht="15.75" customHeight="1" x14ac:dyDescent="0.25">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R252" t="s">
        <v>101</v>
      </c>
    </row>
    <row r="253" spans="1:44" ht="15.75" customHeight="1" x14ac:dyDescent="0.25">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R253" t="s">
        <v>101</v>
      </c>
    </row>
    <row r="254" spans="1:44" ht="15.75" customHeight="1" x14ac:dyDescent="0.25">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R254" t="s">
        <v>101</v>
      </c>
    </row>
    <row r="255" spans="1:44" ht="15.75" customHeight="1" x14ac:dyDescent="0.25">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R255" t="s">
        <v>101</v>
      </c>
    </row>
    <row r="256" spans="1:44" ht="15.75" customHeight="1" x14ac:dyDescent="0.25">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R256" t="s">
        <v>101</v>
      </c>
    </row>
    <row r="257" spans="1:44" ht="15.75" customHeight="1" x14ac:dyDescent="0.25">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R257" t="s">
        <v>101</v>
      </c>
    </row>
    <row r="258" spans="1:44" ht="15.75" customHeight="1" x14ac:dyDescent="0.25">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R258" t="s">
        <v>101</v>
      </c>
    </row>
    <row r="259" spans="1:44" ht="15.75" customHeight="1" x14ac:dyDescent="0.25">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R259" t="s">
        <v>101</v>
      </c>
    </row>
    <row r="260" spans="1:44" ht="15.75" customHeight="1" x14ac:dyDescent="0.25">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R260" t="s">
        <v>101</v>
      </c>
    </row>
    <row r="261" spans="1:44" ht="15.75" customHeight="1" x14ac:dyDescent="0.25">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R261" t="s">
        <v>101</v>
      </c>
    </row>
    <row r="262" spans="1:44" ht="15.75" customHeight="1" x14ac:dyDescent="0.25">
      <c r="A262" s="156"/>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R262" t="s">
        <v>101</v>
      </c>
    </row>
    <row r="263" spans="1:44" ht="15.75" customHeight="1" x14ac:dyDescent="0.25">
      <c r="A263" s="156"/>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R263" t="s">
        <v>101</v>
      </c>
    </row>
    <row r="264" spans="1:44" ht="15.75" customHeight="1" x14ac:dyDescent="0.25">
      <c r="A264" s="156"/>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R264" t="s">
        <v>101</v>
      </c>
    </row>
    <row r="265" spans="1:44" ht="15.75" customHeight="1" x14ac:dyDescent="0.25">
      <c r="A265" s="156"/>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c r="AR265" t="s">
        <v>101</v>
      </c>
    </row>
    <row r="266" spans="1:44" ht="15.75" customHeight="1" x14ac:dyDescent="0.25">
      <c r="A266" s="156"/>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R266" t="s">
        <v>101</v>
      </c>
    </row>
    <row r="267" spans="1:44" ht="15.75" customHeight="1" x14ac:dyDescent="0.25">
      <c r="A267" s="156"/>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c r="AR267" t="s">
        <v>101</v>
      </c>
    </row>
    <row r="268" spans="1:44" ht="15.75" customHeight="1" x14ac:dyDescent="0.25">
      <c r="A268" s="156"/>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c r="AR268" t="s">
        <v>101</v>
      </c>
    </row>
    <row r="269" spans="1:44" ht="15.75" customHeight="1" x14ac:dyDescent="0.25">
      <c r="A269" s="156"/>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c r="AR269" t="s">
        <v>101</v>
      </c>
    </row>
    <row r="270" spans="1:44" ht="15.75" customHeight="1" x14ac:dyDescent="0.25">
      <c r="A270" s="156"/>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R270" t="s">
        <v>101</v>
      </c>
    </row>
    <row r="271" spans="1:44" ht="15.75" customHeight="1" x14ac:dyDescent="0.25">
      <c r="A271" s="156"/>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c r="AR271" t="s">
        <v>101</v>
      </c>
    </row>
    <row r="272" spans="1:44" ht="15.75" customHeight="1" x14ac:dyDescent="0.25">
      <c r="A272" s="156"/>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R272" t="s">
        <v>101</v>
      </c>
    </row>
    <row r="273" spans="1:44" ht="15.75" customHeight="1" x14ac:dyDescent="0.25">
      <c r="A273" s="156"/>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c r="AR273" t="s">
        <v>101</v>
      </c>
    </row>
    <row r="274" spans="1:44" ht="15.75" customHeight="1" x14ac:dyDescent="0.25">
      <c r="A274" s="156"/>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c r="AR274" t="s">
        <v>101</v>
      </c>
    </row>
    <row r="275" spans="1:44" ht="15.75" customHeight="1" x14ac:dyDescent="0.25">
      <c r="A275" s="156"/>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R275" t="s">
        <v>101</v>
      </c>
    </row>
    <row r="276" spans="1:44" ht="15.75" customHeight="1" x14ac:dyDescent="0.25">
      <c r="A276" s="156"/>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R276" t="s">
        <v>101</v>
      </c>
    </row>
    <row r="277" spans="1:44" ht="15.75" customHeight="1" x14ac:dyDescent="0.25">
      <c r="A277" s="156"/>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R277" t="s">
        <v>101</v>
      </c>
    </row>
    <row r="278" spans="1:44" ht="15.75" customHeight="1" x14ac:dyDescent="0.25">
      <c r="A278" s="156"/>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R278" t="s">
        <v>101</v>
      </c>
    </row>
    <row r="279" spans="1:44" ht="15.75" customHeight="1" x14ac:dyDescent="0.25">
      <c r="A279" s="156"/>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R279" t="s">
        <v>101</v>
      </c>
    </row>
    <row r="280" spans="1:44" ht="15.75" customHeight="1" x14ac:dyDescent="0.25">
      <c r="A280" s="156"/>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R280" t="s">
        <v>101</v>
      </c>
    </row>
    <row r="281" spans="1:44" ht="15.75" customHeight="1" x14ac:dyDescent="0.25">
      <c r="A281" s="156"/>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R281" t="s">
        <v>101</v>
      </c>
    </row>
    <row r="282" spans="1:44" ht="15.75" customHeight="1" x14ac:dyDescent="0.25">
      <c r="A282" s="156"/>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R282" t="s">
        <v>101</v>
      </c>
    </row>
    <row r="283" spans="1:44" ht="15.75" customHeight="1" x14ac:dyDescent="0.25">
      <c r="A283" s="156"/>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R283" t="s">
        <v>101</v>
      </c>
    </row>
    <row r="284" spans="1:44" ht="15.75" customHeight="1" x14ac:dyDescent="0.25">
      <c r="A284" s="156"/>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R284" t="s">
        <v>101</v>
      </c>
    </row>
    <row r="285" spans="1:44" ht="15.75" customHeight="1" x14ac:dyDescent="0.25">
      <c r="A285" s="156"/>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R285" t="s">
        <v>101</v>
      </c>
    </row>
    <row r="286" spans="1:44" ht="15.75" customHeight="1" x14ac:dyDescent="0.25">
      <c r="A286" s="156"/>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R286" t="s">
        <v>101</v>
      </c>
    </row>
    <row r="287" spans="1:44" ht="15.75" customHeight="1" x14ac:dyDescent="0.25">
      <c r="A287" s="156"/>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R287" t="s">
        <v>101</v>
      </c>
    </row>
    <row r="288" spans="1:44" ht="15.75" customHeight="1" x14ac:dyDescent="0.25">
      <c r="A288" s="156"/>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R288" t="s">
        <v>101</v>
      </c>
    </row>
    <row r="289" spans="1:44" ht="15.75" customHeight="1" x14ac:dyDescent="0.25">
      <c r="A289" s="156"/>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R289" t="s">
        <v>101</v>
      </c>
    </row>
    <row r="290" spans="1:44" ht="15.75" customHeight="1" x14ac:dyDescent="0.25">
      <c r="A290" s="156"/>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R290" t="s">
        <v>101</v>
      </c>
    </row>
    <row r="291" spans="1:44" ht="15.75" customHeight="1" x14ac:dyDescent="0.25">
      <c r="A291" s="156"/>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R291" t="s">
        <v>101</v>
      </c>
    </row>
    <row r="292" spans="1:44" ht="15.75" customHeight="1" x14ac:dyDescent="0.25">
      <c r="A292" s="156"/>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R292" t="s">
        <v>101</v>
      </c>
    </row>
    <row r="293" spans="1:44" ht="15.75" customHeight="1" x14ac:dyDescent="0.25">
      <c r="A293" s="156"/>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R293" t="s">
        <v>101</v>
      </c>
    </row>
    <row r="294" spans="1:44" ht="15.75" customHeight="1" x14ac:dyDescent="0.25">
      <c r="A294" s="156"/>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R294" t="s">
        <v>101</v>
      </c>
    </row>
    <row r="295" spans="1:44" ht="15.75" customHeight="1" x14ac:dyDescent="0.25">
      <c r="A295" s="156"/>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R295" t="s">
        <v>101</v>
      </c>
    </row>
    <row r="296" spans="1:44" ht="15.75" customHeight="1" x14ac:dyDescent="0.25">
      <c r="A296" s="156"/>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R296" t="s">
        <v>101</v>
      </c>
    </row>
    <row r="297" spans="1:44" ht="15.75" customHeight="1" x14ac:dyDescent="0.25">
      <c r="A297" s="156"/>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R297" t="s">
        <v>101</v>
      </c>
    </row>
    <row r="298" spans="1:44" ht="15.75" customHeight="1" x14ac:dyDescent="0.25">
      <c r="A298" s="156"/>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R298" t="s">
        <v>101</v>
      </c>
    </row>
    <row r="299" spans="1:44" ht="15.75" customHeight="1" x14ac:dyDescent="0.25">
      <c r="A299" s="156"/>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R299" t="s">
        <v>101</v>
      </c>
    </row>
    <row r="300" spans="1:44" ht="15.75" customHeight="1" x14ac:dyDescent="0.25">
      <c r="A300" s="156"/>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c r="AR300" t="s">
        <v>101</v>
      </c>
    </row>
    <row r="301" spans="1:44" ht="15.75" customHeight="1" x14ac:dyDescent="0.25">
      <c r="A301" s="156"/>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c r="AR301" t="s">
        <v>101</v>
      </c>
    </row>
    <row r="302" spans="1:44" ht="15.75" customHeight="1" x14ac:dyDescent="0.25">
      <c r="A302" s="156"/>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R302" t="s">
        <v>101</v>
      </c>
    </row>
    <row r="303" spans="1:44" ht="15.75" customHeight="1" x14ac:dyDescent="0.25">
      <c r="A303" s="156"/>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R303" t="s">
        <v>101</v>
      </c>
    </row>
    <row r="304" spans="1:44" ht="15.75" customHeight="1" x14ac:dyDescent="0.25">
      <c r="A304" s="156"/>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R304" t="s">
        <v>101</v>
      </c>
    </row>
    <row r="305" spans="1:44" ht="15.75" customHeight="1" x14ac:dyDescent="0.25">
      <c r="A305" s="156"/>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R305" t="s">
        <v>101</v>
      </c>
    </row>
    <row r="306" spans="1:44" ht="15.75" customHeight="1" x14ac:dyDescent="0.25">
      <c r="A306" s="156"/>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R306" t="s">
        <v>101</v>
      </c>
    </row>
    <row r="307" spans="1:44" ht="15.75" customHeight="1" x14ac:dyDescent="0.25">
      <c r="A307" s="156"/>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c r="AR307" t="s">
        <v>101</v>
      </c>
    </row>
    <row r="308" spans="1:44" ht="15.75" customHeight="1" x14ac:dyDescent="0.25">
      <c r="A308" s="156"/>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c r="AR308" t="s">
        <v>101</v>
      </c>
    </row>
    <row r="309" spans="1:44" ht="15.75" customHeight="1" x14ac:dyDescent="0.25">
      <c r="A309" s="156"/>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c r="AR309" t="s">
        <v>101</v>
      </c>
    </row>
    <row r="310" spans="1:44" ht="15.75" customHeight="1" x14ac:dyDescent="0.25">
      <c r="A310" s="156"/>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c r="AR310" t="s">
        <v>101</v>
      </c>
    </row>
    <row r="311" spans="1:44" ht="15.75" customHeight="1" x14ac:dyDescent="0.25">
      <c r="A311" s="156"/>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row>
    <row r="312" spans="1:44" ht="15.75" customHeight="1" x14ac:dyDescent="0.25">
      <c r="A312" s="156"/>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row>
    <row r="313" spans="1:44" ht="15.75" customHeight="1" x14ac:dyDescent="0.25">
      <c r="A313" s="156"/>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row>
    <row r="314" spans="1:44" ht="15.75" customHeight="1" x14ac:dyDescent="0.25">
      <c r="A314" s="156"/>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row>
    <row r="315" spans="1:44" ht="15.75" customHeight="1" x14ac:dyDescent="0.25">
      <c r="A315" s="156"/>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row>
    <row r="316" spans="1:44" ht="15.75" customHeight="1" x14ac:dyDescent="0.25">
      <c r="A316" s="156"/>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row>
    <row r="317" spans="1:44" ht="15.75" customHeight="1" x14ac:dyDescent="0.25">
      <c r="A317" s="156"/>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row>
    <row r="318" spans="1:44" ht="15.75" customHeight="1" x14ac:dyDescent="0.25">
      <c r="A318" s="156"/>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row>
    <row r="319" spans="1:44" ht="15.75" customHeight="1" x14ac:dyDescent="0.25">
      <c r="A319" s="156"/>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row>
    <row r="320" spans="1:44" ht="15.75" customHeight="1" x14ac:dyDescent="0.25">
      <c r="A320" s="156"/>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row>
    <row r="321" spans="1:26" ht="15.75" customHeight="1" x14ac:dyDescent="0.25">
      <c r="A321" s="156"/>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row>
    <row r="322" spans="1:26" ht="15.75" customHeight="1" x14ac:dyDescent="0.25">
      <c r="A322" s="156"/>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row>
    <row r="323" spans="1:26" ht="15.75" customHeight="1" x14ac:dyDescent="0.25">
      <c r="A323" s="156"/>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row>
    <row r="324" spans="1:26" ht="15.75" customHeight="1" x14ac:dyDescent="0.25">
      <c r="A324" s="156"/>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row>
    <row r="325" spans="1:26" ht="15.75" customHeight="1" x14ac:dyDescent="0.25">
      <c r="A325" s="156"/>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row>
    <row r="326" spans="1:26" ht="15.75" customHeight="1" x14ac:dyDescent="0.25">
      <c r="A326" s="156"/>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row>
    <row r="327" spans="1:26" ht="15.75" customHeight="1" x14ac:dyDescent="0.25">
      <c r="A327" s="156"/>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row>
    <row r="328" spans="1:26" ht="15.75" customHeight="1" x14ac:dyDescent="0.25">
      <c r="A328" s="156"/>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row>
    <row r="329" spans="1:26" ht="15.75" customHeight="1" x14ac:dyDescent="0.25">
      <c r="A329" s="156"/>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row>
    <row r="330" spans="1:26" ht="15.75" customHeight="1" x14ac:dyDescent="0.25">
      <c r="A330" s="156"/>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row>
    <row r="331" spans="1:26" ht="15.75" customHeight="1" x14ac:dyDescent="0.25">
      <c r="A331" s="156"/>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row>
    <row r="332" spans="1:26" ht="15.75" customHeight="1" x14ac:dyDescent="0.25">
      <c r="A332" s="156"/>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row>
    <row r="333" spans="1:26" ht="15.75" customHeight="1" x14ac:dyDescent="0.25">
      <c r="A333" s="156"/>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row>
    <row r="334" spans="1:26" ht="15.75" customHeight="1" x14ac:dyDescent="0.25">
      <c r="A334" s="156"/>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row>
    <row r="335" spans="1:26" ht="15.75" customHeight="1" x14ac:dyDescent="0.25">
      <c r="A335" s="156"/>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row>
    <row r="336" spans="1:26" ht="15.75" customHeight="1" x14ac:dyDescent="0.25">
      <c r="A336" s="156"/>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row>
    <row r="337" spans="1:26" ht="15.75" customHeight="1" x14ac:dyDescent="0.25">
      <c r="A337" s="156"/>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row>
    <row r="338" spans="1:26" ht="15.75" customHeight="1" x14ac:dyDescent="0.25">
      <c r="A338" s="156"/>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row>
    <row r="339" spans="1:26" ht="15.75" customHeight="1" x14ac:dyDescent="0.25">
      <c r="A339" s="156"/>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row>
    <row r="340" spans="1:26" ht="15.75" customHeight="1" x14ac:dyDescent="0.25">
      <c r="A340" s="156"/>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row>
    <row r="341" spans="1:26" ht="15.75" customHeight="1" x14ac:dyDescent="0.25">
      <c r="A341" s="156"/>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row>
    <row r="342" spans="1:26" ht="15.75" customHeight="1" x14ac:dyDescent="0.25">
      <c r="A342" s="156"/>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row>
    <row r="343" spans="1:26" ht="15.75" customHeight="1" x14ac:dyDescent="0.25">
      <c r="A343" s="156"/>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row>
    <row r="344" spans="1:26" ht="15.75" customHeight="1" x14ac:dyDescent="0.25">
      <c r="A344" s="156"/>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row>
    <row r="345" spans="1:26" ht="15.75" customHeight="1" x14ac:dyDescent="0.25">
      <c r="A345" s="156"/>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row>
    <row r="346" spans="1:26" ht="15.75" customHeight="1" x14ac:dyDescent="0.25">
      <c r="A346" s="156"/>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row>
    <row r="347" spans="1:26" ht="15.75" customHeight="1" x14ac:dyDescent="0.25">
      <c r="A347" s="156"/>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row>
    <row r="348" spans="1:26" ht="15.75" customHeight="1" x14ac:dyDescent="0.25">
      <c r="A348" s="156"/>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row>
    <row r="349" spans="1:26" ht="15.75" customHeight="1" x14ac:dyDescent="0.25">
      <c r="A349" s="156"/>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row>
    <row r="350" spans="1:26" ht="15.75" customHeight="1" x14ac:dyDescent="0.25">
      <c r="A350" s="156"/>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row>
    <row r="351" spans="1:26" ht="15.75" customHeight="1" x14ac:dyDescent="0.25">
      <c r="A351" s="156"/>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row>
    <row r="352" spans="1:26" ht="15.75" customHeight="1" x14ac:dyDescent="0.25">
      <c r="A352" s="156"/>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row>
    <row r="353" spans="1:26" ht="15.75" customHeight="1" x14ac:dyDescent="0.25">
      <c r="A353" s="156"/>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row>
    <row r="354" spans="1:26" ht="15.75" customHeight="1" x14ac:dyDescent="0.25">
      <c r="A354" s="156"/>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row>
    <row r="355" spans="1:26" ht="15.75" customHeight="1" x14ac:dyDescent="0.25">
      <c r="A355" s="156"/>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row>
    <row r="356" spans="1:26" ht="15.75" customHeight="1" x14ac:dyDescent="0.25">
      <c r="A356" s="156"/>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row>
    <row r="357" spans="1:26" ht="15.75" customHeight="1" x14ac:dyDescent="0.25">
      <c r="A357" s="156"/>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row>
    <row r="358" spans="1:26" ht="15.75" customHeight="1" x14ac:dyDescent="0.25">
      <c r="A358" s="156"/>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row>
    <row r="359" spans="1:26" ht="15.75" customHeight="1" x14ac:dyDescent="0.25">
      <c r="A359" s="156"/>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row>
    <row r="360" spans="1:26" ht="15.75" customHeight="1" x14ac:dyDescent="0.25">
      <c r="A360" s="156"/>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row>
    <row r="361" spans="1:26" ht="15.75" customHeight="1" x14ac:dyDescent="0.25">
      <c r="A361" s="156"/>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row>
    <row r="362" spans="1:26" ht="15.75" customHeight="1" x14ac:dyDescent="0.25">
      <c r="A362" s="156"/>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row>
    <row r="363" spans="1:26" ht="15.75" customHeight="1" x14ac:dyDescent="0.25">
      <c r="A363" s="156"/>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row>
    <row r="364" spans="1:26" ht="15.75" customHeight="1" x14ac:dyDescent="0.25">
      <c r="A364" s="156"/>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row>
    <row r="365" spans="1:26" ht="15.75" customHeight="1" x14ac:dyDescent="0.25">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row>
    <row r="366" spans="1:26" ht="15.75" customHeight="1" x14ac:dyDescent="0.25">
      <c r="A366" s="156"/>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row>
    <row r="367" spans="1:26" ht="15.75" customHeight="1" x14ac:dyDescent="0.25">
      <c r="A367" s="156"/>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row>
    <row r="368" spans="1:26" ht="15.75" customHeight="1" x14ac:dyDescent="0.25">
      <c r="A368" s="156"/>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row>
    <row r="369" spans="1:26" ht="15.75" customHeight="1" x14ac:dyDescent="0.25">
      <c r="A369" s="156"/>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row>
    <row r="370" spans="1:26" ht="15.75" customHeight="1" x14ac:dyDescent="0.25">
      <c r="A370" s="156"/>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row>
    <row r="371" spans="1:26" ht="15.75" customHeight="1" x14ac:dyDescent="0.25">
      <c r="A371" s="156"/>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row>
    <row r="372" spans="1:26" ht="15.75" customHeight="1" x14ac:dyDescent="0.25">
      <c r="A372" s="156"/>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row>
    <row r="373" spans="1:26" ht="15.75" customHeight="1" x14ac:dyDescent="0.25">
      <c r="A373" s="156"/>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row>
    <row r="374" spans="1:26" ht="15.75" customHeight="1" x14ac:dyDescent="0.25">
      <c r="A374" s="156"/>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row>
    <row r="375" spans="1:26" ht="15.75" customHeight="1" x14ac:dyDescent="0.25">
      <c r="A375" s="156"/>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row>
    <row r="376" spans="1:26" ht="15.75" customHeight="1" x14ac:dyDescent="0.25">
      <c r="A376" s="156"/>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row>
    <row r="377" spans="1:26" ht="15.75" customHeight="1" x14ac:dyDescent="0.25">
      <c r="A377" s="156"/>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row>
    <row r="378" spans="1:26" ht="15.75" customHeight="1" x14ac:dyDescent="0.25">
      <c r="A378" s="156"/>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row>
    <row r="379" spans="1:26" ht="15.75" customHeight="1" x14ac:dyDescent="0.25">
      <c r="A379" s="156"/>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row>
    <row r="380" spans="1:26" ht="15.75" customHeight="1" x14ac:dyDescent="0.25">
      <c r="A380" s="156"/>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row>
    <row r="381" spans="1:26" ht="15.75" customHeight="1" x14ac:dyDescent="0.25">
      <c r="A381" s="156"/>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row>
    <row r="382" spans="1:26" ht="15.75" customHeight="1" x14ac:dyDescent="0.25">
      <c r="A382" s="156"/>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row>
    <row r="383" spans="1:26" ht="15.75" customHeight="1" x14ac:dyDescent="0.25">
      <c r="A383" s="156"/>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row>
    <row r="384" spans="1:26" ht="15.75" customHeight="1" x14ac:dyDescent="0.25">
      <c r="A384" s="156"/>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row>
    <row r="385" spans="1:26" ht="15.75" customHeight="1" x14ac:dyDescent="0.25">
      <c r="A385" s="156"/>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row>
    <row r="386" spans="1:26" ht="15.75" customHeight="1" x14ac:dyDescent="0.25">
      <c r="A386" s="156"/>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row>
    <row r="387" spans="1:26" ht="15.75" customHeight="1" x14ac:dyDescent="0.25">
      <c r="A387" s="156"/>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row>
    <row r="388" spans="1:26" ht="15.75" customHeight="1" x14ac:dyDescent="0.25">
      <c r="A388" s="156"/>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row>
    <row r="389" spans="1:26" ht="15.75" customHeight="1" x14ac:dyDescent="0.25">
      <c r="A389" s="156"/>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row>
    <row r="390" spans="1:26" ht="15.75" customHeight="1" x14ac:dyDescent="0.25">
      <c r="A390" s="156"/>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row>
    <row r="391" spans="1:26" ht="15.75" customHeight="1" x14ac:dyDescent="0.25">
      <c r="A391" s="156"/>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row>
    <row r="392" spans="1:26" ht="15.75" customHeight="1" x14ac:dyDescent="0.25">
      <c r="A392" s="156"/>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row>
    <row r="393" spans="1:26" ht="15.75" customHeight="1" x14ac:dyDescent="0.25">
      <c r="A393" s="156"/>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row>
    <row r="394" spans="1:26" ht="15.75" customHeight="1" x14ac:dyDescent="0.25">
      <c r="A394" s="156"/>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row>
    <row r="395" spans="1:26" ht="15.75" customHeight="1" x14ac:dyDescent="0.25">
      <c r="A395" s="156"/>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row>
    <row r="396" spans="1:26" ht="15.75" customHeight="1" x14ac:dyDescent="0.25">
      <c r="A396" s="156"/>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row>
    <row r="397" spans="1:26" ht="15.75" customHeight="1" x14ac:dyDescent="0.25">
      <c r="A397" s="156"/>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row>
    <row r="398" spans="1:26" ht="15.75" customHeight="1" x14ac:dyDescent="0.25">
      <c r="A398" s="156"/>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row>
    <row r="399" spans="1:26" ht="15.75" customHeight="1" x14ac:dyDescent="0.25">
      <c r="A399" s="156"/>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row>
    <row r="400" spans="1:26" ht="15.75" customHeight="1" x14ac:dyDescent="0.25">
      <c r="A400" s="156"/>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row>
    <row r="401" spans="1:26" ht="15.75" customHeight="1" x14ac:dyDescent="0.25">
      <c r="A401" s="156"/>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row>
    <row r="402" spans="1:26" ht="15.75" customHeight="1" x14ac:dyDescent="0.25">
      <c r="A402" s="156"/>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row>
    <row r="403" spans="1:26" ht="15.75" customHeight="1" x14ac:dyDescent="0.25">
      <c r="A403" s="156"/>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row>
    <row r="404" spans="1:26" ht="15.75" customHeight="1" x14ac:dyDescent="0.25">
      <c r="A404" s="156"/>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row>
    <row r="405" spans="1:26" ht="15.75" customHeight="1" x14ac:dyDescent="0.25">
      <c r="A405" s="156"/>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row>
    <row r="406" spans="1:26" ht="15.75" customHeight="1" x14ac:dyDescent="0.25">
      <c r="A406" s="156"/>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row>
    <row r="407" spans="1:26" ht="15.75" customHeight="1" x14ac:dyDescent="0.25">
      <c r="A407" s="156"/>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row>
    <row r="408" spans="1:26" ht="15.75" customHeight="1" x14ac:dyDescent="0.25">
      <c r="A408" s="156"/>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row>
    <row r="409" spans="1:26" ht="15.75" customHeight="1" x14ac:dyDescent="0.25">
      <c r="A409" s="156"/>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row>
    <row r="410" spans="1:26" ht="15.75" customHeight="1" x14ac:dyDescent="0.25">
      <c r="A410" s="156"/>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row>
    <row r="411" spans="1:26" ht="15.75" customHeight="1" x14ac:dyDescent="0.25">
      <c r="A411" s="156"/>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row>
    <row r="412" spans="1:26" ht="15.75" customHeight="1" x14ac:dyDescent="0.25">
      <c r="A412" s="156"/>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row>
    <row r="413" spans="1:26" ht="15.75" customHeight="1" x14ac:dyDescent="0.25">
      <c r="A413" s="156"/>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row>
    <row r="414" spans="1:26" ht="15.75" customHeight="1" x14ac:dyDescent="0.25">
      <c r="A414" s="156"/>
      <c r="B414" s="156"/>
      <c r="C414" s="156"/>
      <c r="D414" s="156"/>
      <c r="E414" s="156"/>
      <c r="F414" s="156"/>
      <c r="G414" s="156"/>
      <c r="H414" s="156"/>
      <c r="I414" s="156"/>
      <c r="J414" s="156"/>
      <c r="K414" s="156"/>
      <c r="L414" s="156"/>
      <c r="M414" s="156"/>
      <c r="N414" s="156"/>
      <c r="O414" s="156"/>
      <c r="P414" s="156"/>
      <c r="Q414" s="156"/>
      <c r="R414" s="156"/>
      <c r="S414" s="156"/>
      <c r="T414" s="156"/>
      <c r="U414" s="156"/>
      <c r="V414" s="156"/>
      <c r="W414" s="156"/>
      <c r="X414" s="156"/>
      <c r="Y414" s="156"/>
      <c r="Z414" s="156"/>
    </row>
    <row r="415" spans="1:26" ht="15.75" customHeight="1" x14ac:dyDescent="0.25">
      <c r="A415" s="156"/>
      <c r="B415" s="156"/>
      <c r="C415" s="156"/>
      <c r="D415" s="156"/>
      <c r="E415" s="156"/>
      <c r="F415" s="156"/>
      <c r="G415" s="156"/>
      <c r="H415" s="156"/>
      <c r="I415" s="156"/>
      <c r="J415" s="156"/>
      <c r="K415" s="156"/>
      <c r="L415" s="156"/>
      <c r="M415" s="156"/>
      <c r="N415" s="156"/>
      <c r="O415" s="156"/>
      <c r="P415" s="156"/>
      <c r="Q415" s="156"/>
      <c r="R415" s="156"/>
      <c r="S415" s="156"/>
      <c r="T415" s="156"/>
      <c r="U415" s="156"/>
      <c r="V415" s="156"/>
      <c r="W415" s="156"/>
      <c r="X415" s="156"/>
      <c r="Y415" s="156"/>
      <c r="Z415" s="156"/>
    </row>
    <row r="416" spans="1:26" ht="15.75" customHeight="1" x14ac:dyDescent="0.25">
      <c r="A416" s="156"/>
      <c r="B416" s="156"/>
      <c r="C416" s="156"/>
      <c r="D416" s="156"/>
      <c r="E416" s="156"/>
      <c r="F416" s="156"/>
      <c r="G416" s="156"/>
      <c r="H416" s="156"/>
      <c r="I416" s="156"/>
      <c r="J416" s="156"/>
      <c r="K416" s="156"/>
      <c r="L416" s="156"/>
      <c r="M416" s="156"/>
      <c r="N416" s="156"/>
      <c r="O416" s="156"/>
      <c r="P416" s="156"/>
      <c r="Q416" s="156"/>
      <c r="R416" s="156"/>
      <c r="S416" s="156"/>
      <c r="T416" s="156"/>
      <c r="U416" s="156"/>
      <c r="V416" s="156"/>
      <c r="W416" s="156"/>
      <c r="X416" s="156"/>
      <c r="Y416" s="156"/>
      <c r="Z416" s="156"/>
    </row>
    <row r="417" spans="1:26" ht="15.75" customHeight="1" x14ac:dyDescent="0.25">
      <c r="A417" s="156"/>
      <c r="B417" s="156"/>
      <c r="C417" s="156"/>
      <c r="D417" s="156"/>
      <c r="E417" s="156"/>
      <c r="F417" s="156"/>
      <c r="G417" s="156"/>
      <c r="H417" s="156"/>
      <c r="I417" s="156"/>
      <c r="J417" s="156"/>
      <c r="K417" s="156"/>
      <c r="L417" s="156"/>
      <c r="M417" s="156"/>
      <c r="N417" s="156"/>
      <c r="O417" s="156"/>
      <c r="P417" s="156"/>
      <c r="Q417" s="156"/>
      <c r="R417" s="156"/>
      <c r="S417" s="156"/>
      <c r="T417" s="156"/>
      <c r="U417" s="156"/>
      <c r="V417" s="156"/>
      <c r="W417" s="156"/>
      <c r="X417" s="156"/>
      <c r="Y417" s="156"/>
      <c r="Z417" s="156"/>
    </row>
    <row r="418" spans="1:26" ht="15.75" customHeight="1" x14ac:dyDescent="0.25">
      <c r="A418" s="156"/>
      <c r="B418" s="156"/>
      <c r="C418" s="156"/>
      <c r="D418" s="156"/>
      <c r="E418" s="156"/>
      <c r="F418" s="156"/>
      <c r="G418" s="156"/>
      <c r="H418" s="156"/>
      <c r="I418" s="156"/>
      <c r="J418" s="156"/>
      <c r="K418" s="156"/>
      <c r="L418" s="156"/>
      <c r="M418" s="156"/>
      <c r="N418" s="156"/>
      <c r="O418" s="156"/>
      <c r="P418" s="156"/>
      <c r="Q418" s="156"/>
      <c r="R418" s="156"/>
      <c r="S418" s="156"/>
      <c r="T418" s="156"/>
      <c r="U418" s="156"/>
      <c r="V418" s="156"/>
      <c r="W418" s="156"/>
      <c r="X418" s="156"/>
      <c r="Y418" s="156"/>
      <c r="Z418" s="156"/>
    </row>
    <row r="419" spans="1:26" ht="15.75" customHeight="1" x14ac:dyDescent="0.25">
      <c r="A419" s="156"/>
      <c r="B419" s="156"/>
      <c r="C419" s="156"/>
      <c r="D419" s="156"/>
      <c r="E419" s="156"/>
      <c r="F419" s="156"/>
      <c r="G419" s="156"/>
      <c r="H419" s="156"/>
      <c r="I419" s="156"/>
      <c r="J419" s="156"/>
      <c r="K419" s="156"/>
      <c r="L419" s="156"/>
      <c r="M419" s="156"/>
      <c r="N419" s="156"/>
      <c r="O419" s="156"/>
      <c r="P419" s="156"/>
      <c r="Q419" s="156"/>
      <c r="R419" s="156"/>
      <c r="S419" s="156"/>
      <c r="T419" s="156"/>
      <c r="U419" s="156"/>
      <c r="V419" s="156"/>
      <c r="W419" s="156"/>
      <c r="X419" s="156"/>
      <c r="Y419" s="156"/>
      <c r="Z419" s="156"/>
    </row>
    <row r="420" spans="1:26" ht="15.75" customHeight="1" x14ac:dyDescent="0.25">
      <c r="A420" s="156"/>
      <c r="B420" s="156"/>
      <c r="C420" s="156"/>
      <c r="D420" s="156"/>
      <c r="E420" s="156"/>
      <c r="F420" s="156"/>
      <c r="G420" s="156"/>
      <c r="H420" s="156"/>
      <c r="I420" s="156"/>
      <c r="J420" s="156"/>
      <c r="K420" s="156"/>
      <c r="L420" s="156"/>
      <c r="M420" s="156"/>
      <c r="N420" s="156"/>
      <c r="O420" s="156"/>
      <c r="P420" s="156"/>
      <c r="Q420" s="156"/>
      <c r="R420" s="156"/>
      <c r="S420" s="156"/>
      <c r="T420" s="156"/>
      <c r="U420" s="156"/>
      <c r="V420" s="156"/>
      <c r="W420" s="156"/>
      <c r="X420" s="156"/>
      <c r="Y420" s="156"/>
      <c r="Z420" s="156"/>
    </row>
    <row r="421" spans="1:26" ht="15.75" customHeight="1" x14ac:dyDescent="0.25">
      <c r="A421" s="156"/>
      <c r="B421" s="156"/>
      <c r="C421" s="156"/>
      <c r="D421" s="156"/>
      <c r="E421" s="156"/>
      <c r="F421" s="156"/>
      <c r="G421" s="156"/>
      <c r="H421" s="156"/>
      <c r="I421" s="156"/>
      <c r="J421" s="156"/>
      <c r="K421" s="156"/>
      <c r="L421" s="156"/>
      <c r="M421" s="156"/>
      <c r="N421" s="156"/>
      <c r="O421" s="156"/>
      <c r="P421" s="156"/>
      <c r="Q421" s="156"/>
      <c r="R421" s="156"/>
      <c r="S421" s="156"/>
      <c r="T421" s="156"/>
      <c r="U421" s="156"/>
      <c r="V421" s="156"/>
      <c r="W421" s="156"/>
      <c r="X421" s="156"/>
      <c r="Y421" s="156"/>
      <c r="Z421" s="156"/>
    </row>
    <row r="422" spans="1:26" ht="15.75" customHeight="1" x14ac:dyDescent="0.25">
      <c r="A422" s="156"/>
      <c r="B422" s="156"/>
      <c r="C422" s="156"/>
      <c r="D422" s="156"/>
      <c r="E422" s="156"/>
      <c r="F422" s="156"/>
      <c r="G422" s="156"/>
      <c r="H422" s="156"/>
      <c r="I422" s="156"/>
      <c r="J422" s="156"/>
      <c r="K422" s="156"/>
      <c r="L422" s="156"/>
      <c r="M422" s="156"/>
      <c r="N422" s="156"/>
      <c r="O422" s="156"/>
      <c r="P422" s="156"/>
      <c r="Q422" s="156"/>
      <c r="R422" s="156"/>
      <c r="S422" s="156"/>
      <c r="T422" s="156"/>
      <c r="U422" s="156"/>
      <c r="V422" s="156"/>
      <c r="W422" s="156"/>
      <c r="X422" s="156"/>
      <c r="Y422" s="156"/>
      <c r="Z422" s="156"/>
    </row>
    <row r="423" spans="1:26" ht="15.75" customHeight="1" x14ac:dyDescent="0.25">
      <c r="A423" s="156"/>
      <c r="B423" s="156"/>
      <c r="C423" s="156"/>
      <c r="D423" s="156"/>
      <c r="E423" s="156"/>
      <c r="F423" s="156"/>
      <c r="G423" s="156"/>
      <c r="H423" s="156"/>
      <c r="I423" s="156"/>
      <c r="J423" s="156"/>
      <c r="K423" s="156"/>
      <c r="L423" s="156"/>
      <c r="M423" s="156"/>
      <c r="N423" s="156"/>
      <c r="O423" s="156"/>
      <c r="P423" s="156"/>
      <c r="Q423" s="156"/>
      <c r="R423" s="156"/>
      <c r="S423" s="156"/>
      <c r="T423" s="156"/>
      <c r="U423" s="156"/>
      <c r="V423" s="156"/>
      <c r="W423" s="156"/>
      <c r="X423" s="156"/>
      <c r="Y423" s="156"/>
      <c r="Z423" s="156"/>
    </row>
    <row r="424" spans="1:26" ht="15.75" customHeight="1" x14ac:dyDescent="0.25">
      <c r="A424" s="156"/>
      <c r="B424" s="156"/>
      <c r="C424" s="156"/>
      <c r="D424" s="156"/>
      <c r="E424" s="156"/>
      <c r="F424" s="156"/>
      <c r="G424" s="156"/>
      <c r="H424" s="156"/>
      <c r="I424" s="156"/>
      <c r="J424" s="156"/>
      <c r="K424" s="156"/>
      <c r="L424" s="156"/>
      <c r="M424" s="156"/>
      <c r="N424" s="156"/>
      <c r="O424" s="156"/>
      <c r="P424" s="156"/>
      <c r="Q424" s="156"/>
      <c r="R424" s="156"/>
      <c r="S424" s="156"/>
      <c r="T424" s="156"/>
      <c r="U424" s="156"/>
      <c r="V424" s="156"/>
      <c r="W424" s="156"/>
      <c r="X424" s="156"/>
      <c r="Y424" s="156"/>
      <c r="Z424" s="156"/>
    </row>
    <row r="425" spans="1:26" ht="15.75" customHeight="1" x14ac:dyDescent="0.25">
      <c r="A425" s="156"/>
      <c r="B425" s="156"/>
      <c r="C425" s="156"/>
      <c r="D425" s="156"/>
      <c r="E425" s="156"/>
      <c r="F425" s="156"/>
      <c r="G425" s="156"/>
      <c r="H425" s="156"/>
      <c r="I425" s="156"/>
      <c r="J425" s="156"/>
      <c r="K425" s="156"/>
      <c r="L425" s="156"/>
      <c r="M425" s="156"/>
      <c r="N425" s="156"/>
      <c r="O425" s="156"/>
      <c r="P425" s="156"/>
      <c r="Q425" s="156"/>
      <c r="R425" s="156"/>
      <c r="S425" s="156"/>
      <c r="T425" s="156"/>
      <c r="U425" s="156"/>
      <c r="V425" s="156"/>
      <c r="W425" s="156"/>
      <c r="X425" s="156"/>
      <c r="Y425" s="156"/>
      <c r="Z425" s="156"/>
    </row>
    <row r="426" spans="1:26" ht="15.75" customHeight="1" x14ac:dyDescent="0.25">
      <c r="A426" s="156"/>
      <c r="B426" s="156"/>
      <c r="C426" s="156"/>
      <c r="D426" s="156"/>
      <c r="E426" s="156"/>
      <c r="F426" s="156"/>
      <c r="G426" s="156"/>
      <c r="H426" s="156"/>
      <c r="I426" s="156"/>
      <c r="J426" s="156"/>
      <c r="K426" s="156"/>
      <c r="L426" s="156"/>
      <c r="M426" s="156"/>
      <c r="N426" s="156"/>
      <c r="O426" s="156"/>
      <c r="P426" s="156"/>
      <c r="Q426" s="156"/>
      <c r="R426" s="156"/>
      <c r="S426" s="156"/>
      <c r="T426" s="156"/>
      <c r="U426" s="156"/>
      <c r="V426" s="156"/>
      <c r="W426" s="156"/>
      <c r="X426" s="156"/>
      <c r="Y426" s="156"/>
      <c r="Z426" s="156"/>
    </row>
    <row r="427" spans="1:26" ht="15.75" customHeight="1" x14ac:dyDescent="0.25">
      <c r="A427" s="156"/>
      <c r="B427" s="156"/>
      <c r="C427" s="156"/>
      <c r="D427" s="156"/>
      <c r="E427" s="156"/>
      <c r="F427" s="156"/>
      <c r="G427" s="156"/>
      <c r="H427" s="156"/>
      <c r="I427" s="156"/>
      <c r="J427" s="156"/>
      <c r="K427" s="156"/>
      <c r="L427" s="156"/>
      <c r="M427" s="156"/>
      <c r="N427" s="156"/>
      <c r="O427" s="156"/>
      <c r="P427" s="156"/>
      <c r="Q427" s="156"/>
      <c r="R427" s="156"/>
      <c r="S427" s="156"/>
      <c r="T427" s="156"/>
      <c r="U427" s="156"/>
      <c r="V427" s="156"/>
      <c r="W427" s="156"/>
      <c r="X427" s="156"/>
      <c r="Y427" s="156"/>
      <c r="Z427" s="156"/>
    </row>
    <row r="428" spans="1:26" ht="15.75" customHeight="1" x14ac:dyDescent="0.25">
      <c r="A428" s="156"/>
      <c r="B428" s="156"/>
      <c r="C428" s="156"/>
      <c r="D428" s="156"/>
      <c r="E428" s="156"/>
      <c r="F428" s="156"/>
      <c r="G428" s="156"/>
      <c r="H428" s="156"/>
      <c r="I428" s="156"/>
      <c r="J428" s="156"/>
      <c r="K428" s="156"/>
      <c r="L428" s="156"/>
      <c r="M428" s="156"/>
      <c r="N428" s="156"/>
      <c r="O428" s="156"/>
      <c r="P428" s="156"/>
      <c r="Q428" s="156"/>
      <c r="R428" s="156"/>
      <c r="S428" s="156"/>
      <c r="T428" s="156"/>
      <c r="U428" s="156"/>
      <c r="V428" s="156"/>
      <c r="W428" s="156"/>
      <c r="X428" s="156"/>
      <c r="Y428" s="156"/>
      <c r="Z428" s="156"/>
    </row>
    <row r="429" spans="1:26" ht="15.75" customHeight="1" x14ac:dyDescent="0.25">
      <c r="A429" s="156"/>
      <c r="B429" s="156"/>
      <c r="C429" s="156"/>
      <c r="D429" s="156"/>
      <c r="E429" s="156"/>
      <c r="F429" s="156"/>
      <c r="G429" s="156"/>
      <c r="H429" s="156"/>
      <c r="I429" s="156"/>
      <c r="J429" s="156"/>
      <c r="K429" s="156"/>
      <c r="L429" s="156"/>
      <c r="M429" s="156"/>
      <c r="N429" s="156"/>
      <c r="O429" s="156"/>
      <c r="P429" s="156"/>
      <c r="Q429" s="156"/>
      <c r="R429" s="156"/>
      <c r="S429" s="156"/>
      <c r="T429" s="156"/>
      <c r="U429" s="156"/>
      <c r="V429" s="156"/>
      <c r="W429" s="156"/>
      <c r="X429" s="156"/>
      <c r="Y429" s="156"/>
      <c r="Z429" s="156"/>
    </row>
    <row r="430" spans="1:26" ht="15.75" customHeight="1" x14ac:dyDescent="0.25">
      <c r="A430" s="156"/>
      <c r="B430" s="156"/>
      <c r="C430" s="156"/>
      <c r="D430" s="156"/>
      <c r="E430" s="156"/>
      <c r="F430" s="156"/>
      <c r="G430" s="156"/>
      <c r="H430" s="156"/>
      <c r="I430" s="156"/>
      <c r="J430" s="156"/>
      <c r="K430" s="156"/>
      <c r="L430" s="156"/>
      <c r="M430" s="156"/>
      <c r="N430" s="156"/>
      <c r="O430" s="156"/>
      <c r="P430" s="156"/>
      <c r="Q430" s="156"/>
      <c r="R430" s="156"/>
      <c r="S430" s="156"/>
      <c r="T430" s="156"/>
      <c r="U430" s="156"/>
      <c r="V430" s="156"/>
      <c r="W430" s="156"/>
      <c r="X430" s="156"/>
      <c r="Y430" s="156"/>
      <c r="Z430" s="156"/>
    </row>
    <row r="431" spans="1:26" ht="15.75" customHeight="1" x14ac:dyDescent="0.25">
      <c r="A431" s="156"/>
      <c r="B431" s="156"/>
      <c r="C431" s="156"/>
      <c r="D431" s="156"/>
      <c r="E431" s="156"/>
      <c r="F431" s="156"/>
      <c r="G431" s="156"/>
      <c r="H431" s="156"/>
      <c r="I431" s="156"/>
      <c r="J431" s="156"/>
      <c r="K431" s="156"/>
      <c r="L431" s="156"/>
      <c r="M431" s="156"/>
      <c r="N431" s="156"/>
      <c r="O431" s="156"/>
      <c r="P431" s="156"/>
      <c r="Q431" s="156"/>
      <c r="R431" s="156"/>
      <c r="S431" s="156"/>
      <c r="T431" s="156"/>
      <c r="U431" s="156"/>
      <c r="V431" s="156"/>
      <c r="W431" s="156"/>
      <c r="X431" s="156"/>
      <c r="Y431" s="156"/>
      <c r="Z431" s="156"/>
    </row>
    <row r="432" spans="1:26" ht="15.75" customHeight="1" x14ac:dyDescent="0.25">
      <c r="A432" s="156"/>
      <c r="B432" s="156"/>
      <c r="C432" s="156"/>
      <c r="D432" s="156"/>
      <c r="E432" s="156"/>
      <c r="F432" s="156"/>
      <c r="G432" s="156"/>
      <c r="H432" s="156"/>
      <c r="I432" s="156"/>
      <c r="J432" s="156"/>
      <c r="K432" s="156"/>
      <c r="L432" s="156"/>
      <c r="M432" s="156"/>
      <c r="N432" s="156"/>
      <c r="O432" s="156"/>
      <c r="P432" s="156"/>
      <c r="Q432" s="156"/>
      <c r="R432" s="156"/>
      <c r="S432" s="156"/>
      <c r="T432" s="156"/>
      <c r="U432" s="156"/>
      <c r="V432" s="156"/>
      <c r="W432" s="156"/>
      <c r="X432" s="156"/>
      <c r="Y432" s="156"/>
      <c r="Z432" s="156"/>
    </row>
    <row r="433" spans="1:26" ht="15.75" customHeight="1" x14ac:dyDescent="0.25">
      <c r="A433" s="156"/>
      <c r="B433" s="156"/>
      <c r="C433" s="156"/>
      <c r="D433" s="156"/>
      <c r="E433" s="156"/>
      <c r="F433" s="156"/>
      <c r="G433" s="156"/>
      <c r="H433" s="156"/>
      <c r="I433" s="156"/>
      <c r="J433" s="156"/>
      <c r="K433" s="156"/>
      <c r="L433" s="156"/>
      <c r="M433" s="156"/>
      <c r="N433" s="156"/>
      <c r="O433" s="156"/>
      <c r="P433" s="156"/>
      <c r="Q433" s="156"/>
      <c r="R433" s="156"/>
      <c r="S433" s="156"/>
      <c r="T433" s="156"/>
      <c r="U433" s="156"/>
      <c r="V433" s="156"/>
      <c r="W433" s="156"/>
      <c r="X433" s="156"/>
      <c r="Y433" s="156"/>
      <c r="Z433" s="156"/>
    </row>
    <row r="434" spans="1:26" ht="15.75" customHeight="1" x14ac:dyDescent="0.25">
      <c r="A434" s="156"/>
      <c r="B434" s="156"/>
      <c r="C434" s="156"/>
      <c r="D434" s="156"/>
      <c r="E434" s="156"/>
      <c r="F434" s="156"/>
      <c r="G434" s="156"/>
      <c r="H434" s="156"/>
      <c r="I434" s="156"/>
      <c r="J434" s="156"/>
      <c r="K434" s="156"/>
      <c r="L434" s="156"/>
      <c r="M434" s="156"/>
      <c r="N434" s="156"/>
      <c r="O434" s="156"/>
      <c r="P434" s="156"/>
      <c r="Q434" s="156"/>
      <c r="R434" s="156"/>
      <c r="S434" s="156"/>
      <c r="T434" s="156"/>
      <c r="U434" s="156"/>
      <c r="V434" s="156"/>
      <c r="W434" s="156"/>
      <c r="X434" s="156"/>
      <c r="Y434" s="156"/>
      <c r="Z434" s="156"/>
    </row>
    <row r="435" spans="1:26" ht="15.75" customHeight="1" x14ac:dyDescent="0.25">
      <c r="A435" s="156"/>
      <c r="B435" s="156"/>
      <c r="C435" s="156"/>
      <c r="D435" s="156"/>
      <c r="E435" s="156"/>
      <c r="F435" s="156"/>
      <c r="G435" s="156"/>
      <c r="H435" s="156"/>
      <c r="I435" s="156"/>
      <c r="J435" s="156"/>
      <c r="K435" s="156"/>
      <c r="L435" s="156"/>
      <c r="M435" s="156"/>
      <c r="N435" s="156"/>
      <c r="O435" s="156"/>
      <c r="P435" s="156"/>
      <c r="Q435" s="156"/>
      <c r="R435" s="156"/>
      <c r="S435" s="156"/>
      <c r="T435" s="156"/>
      <c r="U435" s="156"/>
      <c r="V435" s="156"/>
      <c r="W435" s="156"/>
      <c r="X435" s="156"/>
      <c r="Y435" s="156"/>
      <c r="Z435" s="156"/>
    </row>
    <row r="436" spans="1:26" ht="15.75" customHeight="1" x14ac:dyDescent="0.25">
      <c r="A436" s="156"/>
      <c r="B436" s="156"/>
      <c r="C436" s="156"/>
      <c r="D436" s="156"/>
      <c r="E436" s="156"/>
      <c r="F436" s="156"/>
      <c r="G436" s="156"/>
      <c r="H436" s="156"/>
      <c r="I436" s="156"/>
      <c r="J436" s="156"/>
      <c r="K436" s="156"/>
      <c r="L436" s="156"/>
      <c r="M436" s="156"/>
      <c r="N436" s="156"/>
      <c r="O436" s="156"/>
      <c r="P436" s="156"/>
      <c r="Q436" s="156"/>
      <c r="R436" s="156"/>
      <c r="S436" s="156"/>
      <c r="T436" s="156"/>
      <c r="U436" s="156"/>
      <c r="V436" s="156"/>
      <c r="W436" s="156"/>
      <c r="X436" s="156"/>
      <c r="Y436" s="156"/>
      <c r="Z436" s="156"/>
    </row>
    <row r="437" spans="1:26" ht="15.75" customHeight="1" x14ac:dyDescent="0.25">
      <c r="A437" s="156"/>
      <c r="B437" s="156"/>
      <c r="C437" s="156"/>
      <c r="D437" s="156"/>
      <c r="E437" s="156"/>
      <c r="F437" s="156"/>
      <c r="G437" s="156"/>
      <c r="H437" s="156"/>
      <c r="I437" s="156"/>
      <c r="J437" s="156"/>
      <c r="K437" s="156"/>
      <c r="L437" s="156"/>
      <c r="M437" s="156"/>
      <c r="N437" s="156"/>
      <c r="O437" s="156"/>
      <c r="P437" s="156"/>
      <c r="Q437" s="156"/>
      <c r="R437" s="156"/>
      <c r="S437" s="156"/>
      <c r="T437" s="156"/>
      <c r="U437" s="156"/>
      <c r="V437" s="156"/>
      <c r="W437" s="156"/>
      <c r="X437" s="156"/>
      <c r="Y437" s="156"/>
      <c r="Z437" s="156"/>
    </row>
    <row r="438" spans="1:26" ht="15.75" customHeight="1" x14ac:dyDescent="0.25">
      <c r="A438" s="156"/>
      <c r="B438" s="156"/>
      <c r="C438" s="156"/>
      <c r="D438" s="156"/>
      <c r="E438" s="156"/>
      <c r="F438" s="156"/>
      <c r="G438" s="156"/>
      <c r="H438" s="156"/>
      <c r="I438" s="156"/>
      <c r="J438" s="156"/>
      <c r="K438" s="156"/>
      <c r="L438" s="156"/>
      <c r="M438" s="156"/>
      <c r="N438" s="156"/>
      <c r="O438" s="156"/>
      <c r="P438" s="156"/>
      <c r="Q438" s="156"/>
      <c r="R438" s="156"/>
      <c r="S438" s="156"/>
      <c r="T438" s="156"/>
      <c r="U438" s="156"/>
      <c r="V438" s="156"/>
      <c r="W438" s="156"/>
      <c r="X438" s="156"/>
      <c r="Y438" s="156"/>
      <c r="Z438" s="156"/>
    </row>
    <row r="439" spans="1:26" ht="15.75" customHeight="1" x14ac:dyDescent="0.25">
      <c r="A439" s="156"/>
      <c r="B439" s="156"/>
      <c r="C439" s="156"/>
      <c r="D439" s="156"/>
      <c r="E439" s="156"/>
      <c r="F439" s="156"/>
      <c r="G439" s="156"/>
      <c r="H439" s="156"/>
      <c r="I439" s="156"/>
      <c r="J439" s="156"/>
      <c r="K439" s="156"/>
      <c r="L439" s="156"/>
      <c r="M439" s="156"/>
      <c r="N439" s="156"/>
      <c r="O439" s="156"/>
      <c r="P439" s="156"/>
      <c r="Q439" s="156"/>
      <c r="R439" s="156"/>
      <c r="S439" s="156"/>
      <c r="T439" s="156"/>
      <c r="U439" s="156"/>
      <c r="V439" s="156"/>
      <c r="W439" s="156"/>
      <c r="X439" s="156"/>
      <c r="Y439" s="156"/>
      <c r="Z439" s="156"/>
    </row>
    <row r="440" spans="1:26" ht="15.75" customHeight="1" x14ac:dyDescent="0.25">
      <c r="A440" s="156"/>
      <c r="B440" s="156"/>
      <c r="C440" s="156"/>
      <c r="D440" s="156"/>
      <c r="E440" s="156"/>
      <c r="F440" s="156"/>
      <c r="G440" s="156"/>
      <c r="H440" s="156"/>
      <c r="I440" s="156"/>
      <c r="J440" s="156"/>
      <c r="K440" s="156"/>
      <c r="L440" s="156"/>
      <c r="M440" s="156"/>
      <c r="N440" s="156"/>
      <c r="O440" s="156"/>
      <c r="P440" s="156"/>
      <c r="Q440" s="156"/>
      <c r="R440" s="156"/>
      <c r="S440" s="156"/>
      <c r="T440" s="156"/>
      <c r="U440" s="156"/>
      <c r="V440" s="156"/>
      <c r="W440" s="156"/>
      <c r="X440" s="156"/>
      <c r="Y440" s="156"/>
      <c r="Z440" s="156"/>
    </row>
    <row r="441" spans="1:26" ht="15.75" customHeight="1" x14ac:dyDescent="0.25">
      <c r="A441" s="156"/>
      <c r="B441" s="156"/>
      <c r="C441" s="156"/>
      <c r="D441" s="156"/>
      <c r="E441" s="156"/>
      <c r="F441" s="156"/>
      <c r="G441" s="156"/>
      <c r="H441" s="156"/>
      <c r="I441" s="156"/>
      <c r="J441" s="156"/>
      <c r="K441" s="156"/>
      <c r="L441" s="156"/>
      <c r="M441" s="156"/>
      <c r="N441" s="156"/>
      <c r="O441" s="156"/>
      <c r="P441" s="156"/>
      <c r="Q441" s="156"/>
      <c r="R441" s="156"/>
      <c r="S441" s="156"/>
      <c r="T441" s="156"/>
      <c r="U441" s="156"/>
      <c r="V441" s="156"/>
      <c r="W441" s="156"/>
      <c r="X441" s="156"/>
      <c r="Y441" s="156"/>
      <c r="Z441" s="156"/>
    </row>
    <row r="442" spans="1:26" ht="15.75" customHeight="1" x14ac:dyDescent="0.25">
      <c r="A442" s="156"/>
      <c r="B442" s="156"/>
      <c r="C442" s="156"/>
      <c r="D442" s="156"/>
      <c r="E442" s="156"/>
      <c r="F442" s="156"/>
      <c r="G442" s="156"/>
      <c r="H442" s="156"/>
      <c r="I442" s="156"/>
      <c r="J442" s="156"/>
      <c r="K442" s="156"/>
      <c r="L442" s="156"/>
      <c r="M442" s="156"/>
      <c r="N442" s="156"/>
      <c r="O442" s="156"/>
      <c r="P442" s="156"/>
      <c r="Q442" s="156"/>
      <c r="R442" s="156"/>
      <c r="S442" s="156"/>
      <c r="T442" s="156"/>
      <c r="U442" s="156"/>
      <c r="V442" s="156"/>
      <c r="W442" s="156"/>
      <c r="X442" s="156"/>
      <c r="Y442" s="156"/>
      <c r="Z442" s="156"/>
    </row>
    <row r="443" spans="1:26" ht="15.75" customHeight="1" x14ac:dyDescent="0.25">
      <c r="A443" s="156"/>
      <c r="B443" s="156"/>
      <c r="C443" s="156"/>
      <c r="D443" s="156"/>
      <c r="E443" s="156"/>
      <c r="F443" s="156"/>
      <c r="G443" s="156"/>
      <c r="H443" s="156"/>
      <c r="I443" s="156"/>
      <c r="J443" s="156"/>
      <c r="K443" s="156"/>
      <c r="L443" s="156"/>
      <c r="M443" s="156"/>
      <c r="N443" s="156"/>
      <c r="O443" s="156"/>
      <c r="P443" s="156"/>
      <c r="Q443" s="156"/>
      <c r="R443" s="156"/>
      <c r="S443" s="156"/>
      <c r="T443" s="156"/>
      <c r="U443" s="156"/>
      <c r="V443" s="156"/>
      <c r="W443" s="156"/>
      <c r="X443" s="156"/>
      <c r="Y443" s="156"/>
      <c r="Z443" s="156"/>
    </row>
    <row r="444" spans="1:26" ht="15.75" customHeight="1" x14ac:dyDescent="0.25">
      <c r="A444" s="156"/>
      <c r="B444" s="156"/>
      <c r="C444" s="156"/>
      <c r="D444" s="156"/>
      <c r="E444" s="156"/>
      <c r="F444" s="156"/>
      <c r="G444" s="156"/>
      <c r="H444" s="156"/>
      <c r="I444" s="156"/>
      <c r="J444" s="156"/>
      <c r="K444" s="156"/>
      <c r="L444" s="156"/>
      <c r="M444" s="156"/>
      <c r="N444" s="156"/>
      <c r="O444" s="156"/>
      <c r="P444" s="156"/>
      <c r="Q444" s="156"/>
      <c r="R444" s="156"/>
      <c r="S444" s="156"/>
      <c r="T444" s="156"/>
      <c r="U444" s="156"/>
      <c r="V444" s="156"/>
      <c r="W444" s="156"/>
      <c r="X444" s="156"/>
      <c r="Y444" s="156"/>
      <c r="Z444" s="156"/>
    </row>
    <row r="445" spans="1:26" ht="15.75" customHeight="1" x14ac:dyDescent="0.25">
      <c r="A445" s="156"/>
      <c r="B445" s="156"/>
      <c r="C445" s="156"/>
      <c r="D445" s="156"/>
      <c r="E445" s="156"/>
      <c r="F445" s="156"/>
      <c r="G445" s="156"/>
      <c r="H445" s="156"/>
      <c r="I445" s="156"/>
      <c r="J445" s="156"/>
      <c r="K445" s="156"/>
      <c r="L445" s="156"/>
      <c r="M445" s="156"/>
      <c r="N445" s="156"/>
      <c r="O445" s="156"/>
      <c r="P445" s="156"/>
      <c r="Q445" s="156"/>
      <c r="R445" s="156"/>
      <c r="S445" s="156"/>
      <c r="T445" s="156"/>
      <c r="U445" s="156"/>
      <c r="V445" s="156"/>
      <c r="W445" s="156"/>
      <c r="X445" s="156"/>
      <c r="Y445" s="156"/>
      <c r="Z445" s="156"/>
    </row>
    <row r="446" spans="1:26" ht="15.75" customHeight="1" x14ac:dyDescent="0.25">
      <c r="A446" s="156"/>
      <c r="B446" s="156"/>
      <c r="C446" s="156"/>
      <c r="D446" s="156"/>
      <c r="E446" s="156"/>
      <c r="F446" s="156"/>
      <c r="G446" s="156"/>
      <c r="H446" s="156"/>
      <c r="I446" s="156"/>
      <c r="J446" s="156"/>
      <c r="K446" s="156"/>
      <c r="L446" s="156"/>
      <c r="M446" s="156"/>
      <c r="N446" s="156"/>
      <c r="O446" s="156"/>
      <c r="P446" s="156"/>
      <c r="Q446" s="156"/>
      <c r="R446" s="156"/>
      <c r="S446" s="156"/>
      <c r="T446" s="156"/>
      <c r="U446" s="156"/>
      <c r="V446" s="156"/>
      <c r="W446" s="156"/>
      <c r="X446" s="156"/>
      <c r="Y446" s="156"/>
      <c r="Z446" s="156"/>
    </row>
    <row r="447" spans="1:26" ht="15.75" customHeight="1" x14ac:dyDescent="0.25">
      <c r="A447" s="156"/>
      <c r="B447" s="156"/>
      <c r="C447" s="156"/>
      <c r="D447" s="156"/>
      <c r="E447" s="156"/>
      <c r="F447" s="156"/>
      <c r="G447" s="156"/>
      <c r="H447" s="156"/>
      <c r="I447" s="156"/>
      <c r="J447" s="156"/>
      <c r="K447" s="156"/>
      <c r="L447" s="156"/>
      <c r="M447" s="156"/>
      <c r="N447" s="156"/>
      <c r="O447" s="156"/>
      <c r="P447" s="156"/>
      <c r="Q447" s="156"/>
      <c r="R447" s="156"/>
      <c r="S447" s="156"/>
      <c r="T447" s="156"/>
      <c r="U447" s="156"/>
      <c r="V447" s="156"/>
      <c r="W447" s="156"/>
      <c r="X447" s="156"/>
      <c r="Y447" s="156"/>
      <c r="Z447" s="156"/>
    </row>
    <row r="448" spans="1:26" ht="15.75" customHeight="1" x14ac:dyDescent="0.25">
      <c r="A448" s="156"/>
      <c r="B448" s="156"/>
      <c r="C448" s="156"/>
      <c r="D448" s="156"/>
      <c r="E448" s="156"/>
      <c r="F448" s="156"/>
      <c r="G448" s="156"/>
      <c r="H448" s="156"/>
      <c r="I448" s="156"/>
      <c r="J448" s="156"/>
      <c r="K448" s="156"/>
      <c r="L448" s="156"/>
      <c r="M448" s="156"/>
      <c r="N448" s="156"/>
      <c r="O448" s="156"/>
      <c r="P448" s="156"/>
      <c r="Q448" s="156"/>
      <c r="R448" s="156"/>
      <c r="S448" s="156"/>
      <c r="T448" s="156"/>
      <c r="U448" s="156"/>
      <c r="V448" s="156"/>
      <c r="W448" s="156"/>
      <c r="X448" s="156"/>
      <c r="Y448" s="156"/>
      <c r="Z448" s="156"/>
    </row>
    <row r="449" spans="1:26" ht="15.75" customHeight="1" x14ac:dyDescent="0.25">
      <c r="A449" s="156"/>
      <c r="B449" s="156"/>
      <c r="C449" s="156"/>
      <c r="D449" s="156"/>
      <c r="E449" s="156"/>
      <c r="F449" s="156"/>
      <c r="G449" s="156"/>
      <c r="H449" s="156"/>
      <c r="I449" s="156"/>
      <c r="J449" s="156"/>
      <c r="K449" s="156"/>
      <c r="L449" s="156"/>
      <c r="M449" s="156"/>
      <c r="N449" s="156"/>
      <c r="O449" s="156"/>
      <c r="P449" s="156"/>
      <c r="Q449" s="156"/>
      <c r="R449" s="156"/>
      <c r="S449" s="156"/>
      <c r="T449" s="156"/>
      <c r="U449" s="156"/>
      <c r="V449" s="156"/>
      <c r="W449" s="156"/>
      <c r="X449" s="156"/>
      <c r="Y449" s="156"/>
      <c r="Z449" s="156"/>
    </row>
    <row r="450" spans="1:26" ht="15.75" customHeight="1" x14ac:dyDescent="0.25">
      <c r="A450" s="156"/>
      <c r="B450" s="156"/>
      <c r="C450" s="156"/>
      <c r="D450" s="156"/>
      <c r="E450" s="156"/>
      <c r="F450" s="156"/>
      <c r="G450" s="156"/>
      <c r="H450" s="156"/>
      <c r="I450" s="156"/>
      <c r="J450" s="156"/>
      <c r="K450" s="156"/>
      <c r="L450" s="156"/>
      <c r="M450" s="156"/>
      <c r="N450" s="156"/>
      <c r="O450" s="156"/>
      <c r="P450" s="156"/>
      <c r="Q450" s="156"/>
      <c r="R450" s="156"/>
      <c r="S450" s="156"/>
      <c r="T450" s="156"/>
      <c r="U450" s="156"/>
      <c r="V450" s="156"/>
      <c r="W450" s="156"/>
      <c r="X450" s="156"/>
      <c r="Y450" s="156"/>
      <c r="Z450" s="156"/>
    </row>
    <row r="451" spans="1:26" ht="15.75" customHeight="1" x14ac:dyDescent="0.25">
      <c r="A451" s="156"/>
      <c r="B451" s="156"/>
      <c r="C451" s="156"/>
      <c r="D451" s="156"/>
      <c r="E451" s="156"/>
      <c r="F451" s="156"/>
      <c r="G451" s="156"/>
      <c r="H451" s="156"/>
      <c r="I451" s="156"/>
      <c r="J451" s="156"/>
      <c r="K451" s="156"/>
      <c r="L451" s="156"/>
      <c r="M451" s="156"/>
      <c r="N451" s="156"/>
      <c r="O451" s="156"/>
      <c r="P451" s="156"/>
      <c r="Q451" s="156"/>
      <c r="R451" s="156"/>
      <c r="S451" s="156"/>
      <c r="T451" s="156"/>
      <c r="U451" s="156"/>
      <c r="V451" s="156"/>
      <c r="W451" s="156"/>
      <c r="X451" s="156"/>
      <c r="Y451" s="156"/>
      <c r="Z451" s="156"/>
    </row>
    <row r="452" spans="1:26" ht="15.75" customHeight="1" x14ac:dyDescent="0.25">
      <c r="A452" s="156"/>
      <c r="B452" s="156"/>
      <c r="C452" s="156"/>
      <c r="D452" s="156"/>
      <c r="E452" s="156"/>
      <c r="F452" s="156"/>
      <c r="G452" s="156"/>
      <c r="H452" s="156"/>
      <c r="I452" s="156"/>
      <c r="J452" s="156"/>
      <c r="K452" s="156"/>
      <c r="L452" s="156"/>
      <c r="M452" s="156"/>
      <c r="N452" s="156"/>
      <c r="O452" s="156"/>
      <c r="P452" s="156"/>
      <c r="Q452" s="156"/>
      <c r="R452" s="156"/>
      <c r="S452" s="156"/>
      <c r="T452" s="156"/>
      <c r="U452" s="156"/>
      <c r="V452" s="156"/>
      <c r="W452" s="156"/>
      <c r="X452" s="156"/>
      <c r="Y452" s="156"/>
      <c r="Z452" s="156"/>
    </row>
    <row r="453" spans="1:26" ht="15.75" customHeight="1" x14ac:dyDescent="0.25">
      <c r="A453" s="156"/>
      <c r="B453" s="156"/>
      <c r="C453" s="156"/>
      <c r="D453" s="156"/>
      <c r="E453" s="156"/>
      <c r="F453" s="156"/>
      <c r="G453" s="156"/>
      <c r="H453" s="156"/>
      <c r="I453" s="156"/>
      <c r="J453" s="156"/>
      <c r="K453" s="156"/>
      <c r="L453" s="156"/>
      <c r="M453" s="156"/>
      <c r="N453" s="156"/>
      <c r="O453" s="156"/>
      <c r="P453" s="156"/>
      <c r="Q453" s="156"/>
      <c r="R453" s="156"/>
      <c r="S453" s="156"/>
      <c r="T453" s="156"/>
      <c r="U453" s="156"/>
      <c r="V453" s="156"/>
      <c r="W453" s="156"/>
      <c r="X453" s="156"/>
      <c r="Y453" s="156"/>
      <c r="Z453" s="156"/>
    </row>
    <row r="454" spans="1:26" ht="15.75" customHeight="1" x14ac:dyDescent="0.25">
      <c r="A454" s="156"/>
      <c r="B454" s="156"/>
      <c r="C454" s="156"/>
      <c r="D454" s="156"/>
      <c r="E454" s="156"/>
      <c r="F454" s="156"/>
      <c r="G454" s="156"/>
      <c r="H454" s="156"/>
      <c r="I454" s="156"/>
      <c r="J454" s="156"/>
      <c r="K454" s="156"/>
      <c r="L454" s="156"/>
      <c r="M454" s="156"/>
      <c r="N454" s="156"/>
      <c r="O454" s="156"/>
      <c r="P454" s="156"/>
      <c r="Q454" s="156"/>
      <c r="R454" s="156"/>
      <c r="S454" s="156"/>
      <c r="T454" s="156"/>
      <c r="U454" s="156"/>
      <c r="V454" s="156"/>
      <c r="W454" s="156"/>
      <c r="X454" s="156"/>
      <c r="Y454" s="156"/>
      <c r="Z454" s="156"/>
    </row>
    <row r="455" spans="1:26" ht="15.75" customHeight="1" x14ac:dyDescent="0.25">
      <c r="A455" s="156"/>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row>
    <row r="456" spans="1:26" ht="15.75" customHeight="1" x14ac:dyDescent="0.25">
      <c r="A456" s="156"/>
      <c r="B456" s="156"/>
      <c r="C456" s="156"/>
      <c r="D456" s="156"/>
      <c r="E456" s="156"/>
      <c r="F456" s="156"/>
      <c r="G456" s="156"/>
      <c r="H456" s="156"/>
      <c r="I456" s="156"/>
      <c r="J456" s="156"/>
      <c r="K456" s="156"/>
      <c r="L456" s="156"/>
      <c r="M456" s="156"/>
      <c r="N456" s="156"/>
      <c r="O456" s="156"/>
      <c r="P456" s="156"/>
      <c r="Q456" s="156"/>
      <c r="R456" s="156"/>
      <c r="S456" s="156"/>
      <c r="T456" s="156"/>
      <c r="U456" s="156"/>
      <c r="V456" s="156"/>
      <c r="W456" s="156"/>
      <c r="X456" s="156"/>
      <c r="Y456" s="156"/>
      <c r="Z456" s="156"/>
    </row>
    <row r="457" spans="1:26" ht="15.75" customHeight="1" x14ac:dyDescent="0.25">
      <c r="A457" s="156"/>
      <c r="B457" s="156"/>
      <c r="C457" s="156"/>
      <c r="D457" s="156"/>
      <c r="E457" s="156"/>
      <c r="F457" s="156"/>
      <c r="G457" s="156"/>
      <c r="H457" s="156"/>
      <c r="I457" s="156"/>
      <c r="J457" s="156"/>
      <c r="K457" s="156"/>
      <c r="L457" s="156"/>
      <c r="M457" s="156"/>
      <c r="N457" s="156"/>
      <c r="O457" s="156"/>
      <c r="P457" s="156"/>
      <c r="Q457" s="156"/>
      <c r="R457" s="156"/>
      <c r="S457" s="156"/>
      <c r="T457" s="156"/>
      <c r="U457" s="156"/>
      <c r="V457" s="156"/>
      <c r="W457" s="156"/>
      <c r="X457" s="156"/>
      <c r="Y457" s="156"/>
      <c r="Z457" s="156"/>
    </row>
    <row r="458" spans="1:26" ht="15.75" customHeight="1" x14ac:dyDescent="0.25">
      <c r="A458" s="156"/>
      <c r="B458" s="156"/>
      <c r="C458" s="156"/>
      <c r="D458" s="156"/>
      <c r="E458" s="156"/>
      <c r="F458" s="156"/>
      <c r="G458" s="156"/>
      <c r="H458" s="156"/>
      <c r="I458" s="156"/>
      <c r="J458" s="156"/>
      <c r="K458" s="156"/>
      <c r="L458" s="156"/>
      <c r="M458" s="156"/>
      <c r="N458" s="156"/>
      <c r="O458" s="156"/>
      <c r="P458" s="156"/>
      <c r="Q458" s="156"/>
      <c r="R458" s="156"/>
      <c r="S458" s="156"/>
      <c r="T458" s="156"/>
      <c r="U458" s="156"/>
      <c r="V458" s="156"/>
      <c r="W458" s="156"/>
      <c r="X458" s="156"/>
      <c r="Y458" s="156"/>
      <c r="Z458" s="156"/>
    </row>
    <row r="459" spans="1:26" ht="15.75" customHeight="1" x14ac:dyDescent="0.25">
      <c r="A459" s="156"/>
      <c r="B459" s="156"/>
      <c r="C459" s="156"/>
      <c r="D459" s="156"/>
      <c r="E459" s="156"/>
      <c r="F459" s="156"/>
      <c r="G459" s="156"/>
      <c r="H459" s="156"/>
      <c r="I459" s="156"/>
      <c r="J459" s="156"/>
      <c r="K459" s="156"/>
      <c r="L459" s="156"/>
      <c r="M459" s="156"/>
      <c r="N459" s="156"/>
      <c r="O459" s="156"/>
      <c r="P459" s="156"/>
      <c r="Q459" s="156"/>
      <c r="R459" s="156"/>
      <c r="S459" s="156"/>
      <c r="T459" s="156"/>
      <c r="U459" s="156"/>
      <c r="V459" s="156"/>
      <c r="W459" s="156"/>
      <c r="X459" s="156"/>
      <c r="Y459" s="156"/>
      <c r="Z459" s="156"/>
    </row>
    <row r="460" spans="1:26" ht="15.75" customHeight="1" x14ac:dyDescent="0.25">
      <c r="A460" s="156"/>
      <c r="B460" s="156"/>
      <c r="C460" s="156"/>
      <c r="D460" s="156"/>
      <c r="E460" s="156"/>
      <c r="F460" s="156"/>
      <c r="G460" s="156"/>
      <c r="H460" s="156"/>
      <c r="I460" s="156"/>
      <c r="J460" s="156"/>
      <c r="K460" s="156"/>
      <c r="L460" s="156"/>
      <c r="M460" s="156"/>
      <c r="N460" s="156"/>
      <c r="O460" s="156"/>
      <c r="P460" s="156"/>
      <c r="Q460" s="156"/>
      <c r="R460" s="156"/>
      <c r="S460" s="156"/>
      <c r="T460" s="156"/>
      <c r="U460" s="156"/>
      <c r="V460" s="156"/>
      <c r="W460" s="156"/>
      <c r="X460" s="156"/>
      <c r="Y460" s="156"/>
      <c r="Z460" s="156"/>
    </row>
    <row r="461" spans="1:26" ht="15.75" customHeight="1" x14ac:dyDescent="0.25">
      <c r="A461" s="156"/>
      <c r="B461" s="156"/>
      <c r="C461" s="156"/>
      <c r="D461" s="156"/>
      <c r="E461" s="156"/>
      <c r="F461" s="156"/>
      <c r="G461" s="156"/>
      <c r="H461" s="156"/>
      <c r="I461" s="156"/>
      <c r="J461" s="156"/>
      <c r="K461" s="156"/>
      <c r="L461" s="156"/>
      <c r="M461" s="156"/>
      <c r="N461" s="156"/>
      <c r="O461" s="156"/>
      <c r="P461" s="156"/>
      <c r="Q461" s="156"/>
      <c r="R461" s="156"/>
      <c r="S461" s="156"/>
      <c r="T461" s="156"/>
      <c r="U461" s="156"/>
      <c r="V461" s="156"/>
      <c r="W461" s="156"/>
      <c r="X461" s="156"/>
      <c r="Y461" s="156"/>
      <c r="Z461" s="156"/>
    </row>
    <row r="462" spans="1:26" ht="15.75" customHeight="1" x14ac:dyDescent="0.25">
      <c r="A462" s="156"/>
      <c r="B462" s="156"/>
      <c r="C462" s="156"/>
      <c r="D462" s="156"/>
      <c r="E462" s="156"/>
      <c r="F462" s="156"/>
      <c r="G462" s="156"/>
      <c r="H462" s="156"/>
      <c r="I462" s="156"/>
      <c r="J462" s="156"/>
      <c r="K462" s="156"/>
      <c r="L462" s="156"/>
      <c r="M462" s="156"/>
      <c r="N462" s="156"/>
      <c r="O462" s="156"/>
      <c r="P462" s="156"/>
      <c r="Q462" s="156"/>
      <c r="R462" s="156"/>
      <c r="S462" s="156"/>
      <c r="T462" s="156"/>
      <c r="U462" s="156"/>
      <c r="V462" s="156"/>
      <c r="W462" s="156"/>
      <c r="X462" s="156"/>
      <c r="Y462" s="156"/>
      <c r="Z462" s="156"/>
    </row>
    <row r="463" spans="1:26" ht="15.75" customHeight="1" x14ac:dyDescent="0.25">
      <c r="A463" s="156"/>
      <c r="B463" s="156"/>
      <c r="C463" s="156"/>
      <c r="D463" s="156"/>
      <c r="E463" s="156"/>
      <c r="F463" s="156"/>
      <c r="G463" s="156"/>
      <c r="H463" s="156"/>
      <c r="I463" s="156"/>
      <c r="J463" s="156"/>
      <c r="K463" s="156"/>
      <c r="L463" s="156"/>
      <c r="M463" s="156"/>
      <c r="N463" s="156"/>
      <c r="O463" s="156"/>
      <c r="P463" s="156"/>
      <c r="Q463" s="156"/>
      <c r="R463" s="156"/>
      <c r="S463" s="156"/>
      <c r="T463" s="156"/>
      <c r="U463" s="156"/>
      <c r="V463" s="156"/>
      <c r="W463" s="156"/>
      <c r="X463" s="156"/>
      <c r="Y463" s="156"/>
      <c r="Z463" s="156"/>
    </row>
    <row r="464" spans="1:26" ht="15.75" customHeight="1" x14ac:dyDescent="0.25">
      <c r="A464" s="156"/>
      <c r="B464" s="156"/>
      <c r="C464" s="156"/>
      <c r="D464" s="156"/>
      <c r="E464" s="156"/>
      <c r="F464" s="156"/>
      <c r="G464" s="156"/>
      <c r="H464" s="156"/>
      <c r="I464" s="156"/>
      <c r="J464" s="156"/>
      <c r="K464" s="156"/>
      <c r="L464" s="156"/>
      <c r="M464" s="156"/>
      <c r="N464" s="156"/>
      <c r="O464" s="156"/>
      <c r="P464" s="156"/>
      <c r="Q464" s="156"/>
      <c r="R464" s="156"/>
      <c r="S464" s="156"/>
      <c r="T464" s="156"/>
      <c r="U464" s="156"/>
      <c r="V464" s="156"/>
      <c r="W464" s="156"/>
      <c r="X464" s="156"/>
      <c r="Y464" s="156"/>
      <c r="Z464" s="156"/>
    </row>
    <row r="465" spans="1:26" ht="15.75" customHeight="1" x14ac:dyDescent="0.25">
      <c r="A465" s="156"/>
      <c r="B465" s="156"/>
      <c r="C465" s="156"/>
      <c r="D465" s="156"/>
      <c r="E465" s="156"/>
      <c r="F465" s="156"/>
      <c r="G465" s="156"/>
      <c r="H465" s="156"/>
      <c r="I465" s="156"/>
      <c r="J465" s="156"/>
      <c r="K465" s="156"/>
      <c r="L465" s="156"/>
      <c r="M465" s="156"/>
      <c r="N465" s="156"/>
      <c r="O465" s="156"/>
      <c r="P465" s="156"/>
      <c r="Q465" s="156"/>
      <c r="R465" s="156"/>
      <c r="S465" s="156"/>
      <c r="T465" s="156"/>
      <c r="U465" s="156"/>
      <c r="V465" s="156"/>
      <c r="W465" s="156"/>
      <c r="X465" s="156"/>
      <c r="Y465" s="156"/>
      <c r="Z465" s="156"/>
    </row>
    <row r="466" spans="1:26" ht="15.75" customHeight="1" x14ac:dyDescent="0.25">
      <c r="A466" s="156"/>
      <c r="B466" s="156"/>
      <c r="C466" s="156"/>
      <c r="D466" s="156"/>
      <c r="E466" s="156"/>
      <c r="F466" s="156"/>
      <c r="G466" s="156"/>
      <c r="H466" s="156"/>
      <c r="I466" s="156"/>
      <c r="J466" s="156"/>
      <c r="K466" s="156"/>
      <c r="L466" s="156"/>
      <c r="M466" s="156"/>
      <c r="N466" s="156"/>
      <c r="O466" s="156"/>
      <c r="P466" s="156"/>
      <c r="Q466" s="156"/>
      <c r="R466" s="156"/>
      <c r="S466" s="156"/>
      <c r="T466" s="156"/>
      <c r="U466" s="156"/>
      <c r="V466" s="156"/>
      <c r="W466" s="156"/>
      <c r="X466" s="156"/>
      <c r="Y466" s="156"/>
      <c r="Z466" s="156"/>
    </row>
    <row r="467" spans="1:26" ht="15.75" customHeight="1" x14ac:dyDescent="0.25">
      <c r="A467" s="156"/>
      <c r="B467" s="156"/>
      <c r="C467" s="156"/>
      <c r="D467" s="156"/>
      <c r="E467" s="156"/>
      <c r="F467" s="156"/>
      <c r="G467" s="156"/>
      <c r="H467" s="156"/>
      <c r="I467" s="156"/>
      <c r="J467" s="156"/>
      <c r="K467" s="156"/>
      <c r="L467" s="156"/>
      <c r="M467" s="156"/>
      <c r="N467" s="156"/>
      <c r="O467" s="156"/>
      <c r="P467" s="156"/>
      <c r="Q467" s="156"/>
      <c r="R467" s="156"/>
      <c r="S467" s="156"/>
      <c r="T467" s="156"/>
      <c r="U467" s="156"/>
      <c r="V467" s="156"/>
      <c r="W467" s="156"/>
      <c r="X467" s="156"/>
      <c r="Y467" s="156"/>
      <c r="Z467" s="156"/>
    </row>
    <row r="468" spans="1:26" ht="15.75" customHeight="1" x14ac:dyDescent="0.25">
      <c r="A468" s="156"/>
      <c r="B468" s="156"/>
      <c r="C468" s="156"/>
      <c r="D468" s="156"/>
      <c r="E468" s="156"/>
      <c r="F468" s="156"/>
      <c r="G468" s="156"/>
      <c r="H468" s="156"/>
      <c r="I468" s="156"/>
      <c r="J468" s="156"/>
      <c r="K468" s="156"/>
      <c r="L468" s="156"/>
      <c r="M468" s="156"/>
      <c r="N468" s="156"/>
      <c r="O468" s="156"/>
      <c r="P468" s="156"/>
      <c r="Q468" s="156"/>
      <c r="R468" s="156"/>
      <c r="S468" s="156"/>
      <c r="T468" s="156"/>
      <c r="U468" s="156"/>
      <c r="V468" s="156"/>
      <c r="W468" s="156"/>
      <c r="X468" s="156"/>
      <c r="Y468" s="156"/>
      <c r="Z468" s="156"/>
    </row>
    <row r="469" spans="1:26" ht="15.75" customHeight="1" x14ac:dyDescent="0.25">
      <c r="A469" s="156"/>
      <c r="B469" s="156"/>
      <c r="C469" s="156"/>
      <c r="D469" s="156"/>
      <c r="E469" s="156"/>
      <c r="F469" s="156"/>
      <c r="G469" s="156"/>
      <c r="H469" s="156"/>
      <c r="I469" s="156"/>
      <c r="J469" s="156"/>
      <c r="K469" s="156"/>
      <c r="L469" s="156"/>
      <c r="M469" s="156"/>
      <c r="N469" s="156"/>
      <c r="O469" s="156"/>
      <c r="P469" s="156"/>
      <c r="Q469" s="156"/>
      <c r="R469" s="156"/>
      <c r="S469" s="156"/>
      <c r="T469" s="156"/>
      <c r="U469" s="156"/>
      <c r="V469" s="156"/>
      <c r="W469" s="156"/>
      <c r="X469" s="156"/>
      <c r="Y469" s="156"/>
      <c r="Z469" s="156"/>
    </row>
    <row r="470" spans="1:26" ht="15.75" customHeight="1" x14ac:dyDescent="0.25">
      <c r="A470" s="156"/>
      <c r="B470" s="156"/>
      <c r="C470" s="156"/>
      <c r="D470" s="156"/>
      <c r="E470" s="156"/>
      <c r="F470" s="156"/>
      <c r="G470" s="156"/>
      <c r="H470" s="156"/>
      <c r="I470" s="156"/>
      <c r="J470" s="156"/>
      <c r="K470" s="156"/>
      <c r="L470" s="156"/>
      <c r="M470" s="156"/>
      <c r="N470" s="156"/>
      <c r="O470" s="156"/>
      <c r="P470" s="156"/>
      <c r="Q470" s="156"/>
      <c r="R470" s="156"/>
      <c r="S470" s="156"/>
      <c r="T470" s="156"/>
      <c r="U470" s="156"/>
      <c r="V470" s="156"/>
      <c r="W470" s="156"/>
      <c r="X470" s="156"/>
      <c r="Y470" s="156"/>
      <c r="Z470" s="156"/>
    </row>
    <row r="471" spans="1:26" ht="15.75" customHeight="1" x14ac:dyDescent="0.25">
      <c r="A471" s="156"/>
      <c r="B471" s="156"/>
      <c r="C471" s="156"/>
      <c r="D471" s="156"/>
      <c r="E471" s="156"/>
      <c r="F471" s="156"/>
      <c r="G471" s="156"/>
      <c r="H471" s="156"/>
      <c r="I471" s="156"/>
      <c r="J471" s="156"/>
      <c r="K471" s="156"/>
      <c r="L471" s="156"/>
      <c r="M471" s="156"/>
      <c r="N471" s="156"/>
      <c r="O471" s="156"/>
      <c r="P471" s="156"/>
      <c r="Q471" s="156"/>
      <c r="R471" s="156"/>
      <c r="S471" s="156"/>
      <c r="T471" s="156"/>
      <c r="U471" s="156"/>
      <c r="V471" s="156"/>
      <c r="W471" s="156"/>
      <c r="X471" s="156"/>
      <c r="Y471" s="156"/>
      <c r="Z471" s="156"/>
    </row>
    <row r="472" spans="1:26" ht="15.75" customHeight="1" x14ac:dyDescent="0.25">
      <c r="A472" s="156"/>
      <c r="B472" s="156"/>
      <c r="C472" s="156"/>
      <c r="D472" s="156"/>
      <c r="E472" s="156"/>
      <c r="F472" s="156"/>
      <c r="G472" s="156"/>
      <c r="H472" s="156"/>
      <c r="I472" s="156"/>
      <c r="J472" s="156"/>
      <c r="K472" s="156"/>
      <c r="L472" s="156"/>
      <c r="M472" s="156"/>
      <c r="N472" s="156"/>
      <c r="O472" s="156"/>
      <c r="P472" s="156"/>
      <c r="Q472" s="156"/>
      <c r="R472" s="156"/>
      <c r="S472" s="156"/>
      <c r="T472" s="156"/>
      <c r="U472" s="156"/>
      <c r="V472" s="156"/>
      <c r="W472" s="156"/>
      <c r="X472" s="156"/>
      <c r="Y472" s="156"/>
      <c r="Z472" s="156"/>
    </row>
    <row r="473" spans="1:26" ht="15.75" customHeight="1" x14ac:dyDescent="0.25">
      <c r="A473" s="156"/>
      <c r="B473" s="156"/>
      <c r="C473" s="156"/>
      <c r="D473" s="156"/>
      <c r="E473" s="156"/>
      <c r="F473" s="156"/>
      <c r="G473" s="156"/>
      <c r="H473" s="156"/>
      <c r="I473" s="156"/>
      <c r="J473" s="156"/>
      <c r="K473" s="156"/>
      <c r="L473" s="156"/>
      <c r="M473" s="156"/>
      <c r="N473" s="156"/>
      <c r="O473" s="156"/>
      <c r="P473" s="156"/>
      <c r="Q473" s="156"/>
      <c r="R473" s="156"/>
      <c r="S473" s="156"/>
      <c r="T473" s="156"/>
      <c r="U473" s="156"/>
      <c r="V473" s="156"/>
      <c r="W473" s="156"/>
      <c r="X473" s="156"/>
      <c r="Y473" s="156"/>
      <c r="Z473" s="156"/>
    </row>
    <row r="474" spans="1:26" ht="15.75" customHeight="1" x14ac:dyDescent="0.25">
      <c r="A474" s="156"/>
      <c r="B474" s="156"/>
      <c r="C474" s="156"/>
      <c r="D474" s="156"/>
      <c r="E474" s="156"/>
      <c r="F474" s="156"/>
      <c r="G474" s="156"/>
      <c r="H474" s="156"/>
      <c r="I474" s="156"/>
      <c r="J474" s="156"/>
      <c r="K474" s="156"/>
      <c r="L474" s="156"/>
      <c r="M474" s="156"/>
      <c r="N474" s="156"/>
      <c r="O474" s="156"/>
      <c r="P474" s="156"/>
      <c r="Q474" s="156"/>
      <c r="R474" s="156"/>
      <c r="S474" s="156"/>
      <c r="T474" s="156"/>
      <c r="U474" s="156"/>
      <c r="V474" s="156"/>
      <c r="W474" s="156"/>
      <c r="X474" s="156"/>
      <c r="Y474" s="156"/>
      <c r="Z474" s="156"/>
    </row>
    <row r="475" spans="1:26" ht="15.75" customHeight="1" x14ac:dyDescent="0.25">
      <c r="A475" s="156"/>
      <c r="B475" s="156"/>
      <c r="C475" s="156"/>
      <c r="D475" s="156"/>
      <c r="E475" s="156"/>
      <c r="F475" s="156"/>
      <c r="G475" s="156"/>
      <c r="H475" s="156"/>
      <c r="I475" s="156"/>
      <c r="J475" s="156"/>
      <c r="K475" s="156"/>
      <c r="L475" s="156"/>
      <c r="M475" s="156"/>
      <c r="N475" s="156"/>
      <c r="O475" s="156"/>
      <c r="P475" s="156"/>
      <c r="Q475" s="156"/>
      <c r="R475" s="156"/>
      <c r="S475" s="156"/>
      <c r="T475" s="156"/>
      <c r="U475" s="156"/>
      <c r="V475" s="156"/>
      <c r="W475" s="156"/>
      <c r="X475" s="156"/>
      <c r="Y475" s="156"/>
      <c r="Z475" s="156"/>
    </row>
    <row r="476" spans="1:26" ht="15.75" customHeight="1" x14ac:dyDescent="0.25">
      <c r="A476" s="156"/>
      <c r="B476" s="156"/>
      <c r="C476" s="156"/>
      <c r="D476" s="156"/>
      <c r="E476" s="156"/>
      <c r="F476" s="156"/>
      <c r="G476" s="156"/>
      <c r="H476" s="156"/>
      <c r="I476" s="156"/>
      <c r="J476" s="156"/>
      <c r="K476" s="156"/>
      <c r="L476" s="156"/>
      <c r="M476" s="156"/>
      <c r="N476" s="156"/>
      <c r="O476" s="156"/>
      <c r="P476" s="156"/>
      <c r="Q476" s="156"/>
      <c r="R476" s="156"/>
      <c r="S476" s="156"/>
      <c r="T476" s="156"/>
      <c r="U476" s="156"/>
      <c r="V476" s="156"/>
      <c r="W476" s="156"/>
      <c r="X476" s="156"/>
      <c r="Y476" s="156"/>
      <c r="Z476" s="156"/>
    </row>
    <row r="477" spans="1:26" ht="15.75" customHeight="1" x14ac:dyDescent="0.25">
      <c r="A477" s="156"/>
      <c r="B477" s="156"/>
      <c r="C477" s="156"/>
      <c r="D477" s="156"/>
      <c r="E477" s="156"/>
      <c r="F477" s="156"/>
      <c r="G477" s="156"/>
      <c r="H477" s="156"/>
      <c r="I477" s="156"/>
      <c r="J477" s="156"/>
      <c r="K477" s="156"/>
      <c r="L477" s="156"/>
      <c r="M477" s="156"/>
      <c r="N477" s="156"/>
      <c r="O477" s="156"/>
      <c r="P477" s="156"/>
      <c r="Q477" s="156"/>
      <c r="R477" s="156"/>
      <c r="S477" s="156"/>
      <c r="T477" s="156"/>
      <c r="U477" s="156"/>
      <c r="V477" s="156"/>
      <c r="W477" s="156"/>
      <c r="X477" s="156"/>
      <c r="Y477" s="156"/>
      <c r="Z477" s="156"/>
    </row>
    <row r="478" spans="1:26" ht="15.75" customHeight="1" x14ac:dyDescent="0.25">
      <c r="A478" s="156"/>
      <c r="B478" s="156"/>
      <c r="C478" s="156"/>
      <c r="D478" s="156"/>
      <c r="E478" s="156"/>
      <c r="F478" s="156"/>
      <c r="G478" s="156"/>
      <c r="H478" s="156"/>
      <c r="I478" s="156"/>
      <c r="J478" s="156"/>
      <c r="K478" s="156"/>
      <c r="L478" s="156"/>
      <c r="M478" s="156"/>
      <c r="N478" s="156"/>
      <c r="O478" s="156"/>
      <c r="P478" s="156"/>
      <c r="Q478" s="156"/>
      <c r="R478" s="156"/>
      <c r="S478" s="156"/>
      <c r="T478" s="156"/>
      <c r="U478" s="156"/>
      <c r="V478" s="156"/>
      <c r="W478" s="156"/>
      <c r="X478" s="156"/>
      <c r="Y478" s="156"/>
      <c r="Z478" s="156"/>
    </row>
    <row r="479" spans="1:26" ht="15.75" customHeight="1" x14ac:dyDescent="0.25">
      <c r="A479" s="156"/>
      <c r="B479" s="156"/>
      <c r="C479" s="156"/>
      <c r="D479" s="156"/>
      <c r="E479" s="156"/>
      <c r="F479" s="156"/>
      <c r="G479" s="156"/>
      <c r="H479" s="156"/>
      <c r="I479" s="156"/>
      <c r="J479" s="156"/>
      <c r="K479" s="156"/>
      <c r="L479" s="156"/>
      <c r="M479" s="156"/>
      <c r="N479" s="156"/>
      <c r="O479" s="156"/>
      <c r="P479" s="156"/>
      <c r="Q479" s="156"/>
      <c r="R479" s="156"/>
      <c r="S479" s="156"/>
      <c r="T479" s="156"/>
      <c r="U479" s="156"/>
      <c r="V479" s="156"/>
      <c r="W479" s="156"/>
      <c r="X479" s="156"/>
      <c r="Y479" s="156"/>
      <c r="Z479" s="156"/>
    </row>
    <row r="480" spans="1:26" ht="15.75" customHeight="1" x14ac:dyDescent="0.25">
      <c r="A480" s="156"/>
      <c r="B480" s="156"/>
      <c r="C480" s="156"/>
      <c r="D480" s="156"/>
      <c r="E480" s="156"/>
      <c r="F480" s="156"/>
      <c r="G480" s="156"/>
      <c r="H480" s="156"/>
      <c r="I480" s="156"/>
      <c r="J480" s="156"/>
      <c r="K480" s="156"/>
      <c r="L480" s="156"/>
      <c r="M480" s="156"/>
      <c r="N480" s="156"/>
      <c r="O480" s="156"/>
      <c r="P480" s="156"/>
      <c r="Q480" s="156"/>
      <c r="R480" s="156"/>
      <c r="S480" s="156"/>
      <c r="T480" s="156"/>
      <c r="U480" s="156"/>
      <c r="V480" s="156"/>
      <c r="W480" s="156"/>
      <c r="X480" s="156"/>
      <c r="Y480" s="156"/>
      <c r="Z480" s="156"/>
    </row>
    <row r="481" spans="1:26" ht="15.75" customHeight="1" x14ac:dyDescent="0.25">
      <c r="A481" s="156"/>
      <c r="B481" s="156"/>
      <c r="C481" s="156"/>
      <c r="D481" s="156"/>
      <c r="E481" s="156"/>
      <c r="F481" s="156"/>
      <c r="G481" s="156"/>
      <c r="H481" s="156"/>
      <c r="I481" s="156"/>
      <c r="J481" s="156"/>
      <c r="K481" s="156"/>
      <c r="L481" s="156"/>
      <c r="M481" s="156"/>
      <c r="N481" s="156"/>
      <c r="O481" s="156"/>
      <c r="P481" s="156"/>
      <c r="Q481" s="156"/>
      <c r="R481" s="156"/>
      <c r="S481" s="156"/>
      <c r="T481" s="156"/>
      <c r="U481" s="156"/>
      <c r="V481" s="156"/>
      <c r="W481" s="156"/>
      <c r="X481" s="156"/>
      <c r="Y481" s="156"/>
      <c r="Z481" s="156"/>
    </row>
    <row r="482" spans="1:26" ht="15.75" customHeight="1" x14ac:dyDescent="0.25">
      <c r="A482" s="156"/>
      <c r="B482" s="156"/>
      <c r="C482" s="156"/>
      <c r="D482" s="156"/>
      <c r="E482" s="156"/>
      <c r="F482" s="156"/>
      <c r="G482" s="156"/>
      <c r="H482" s="156"/>
      <c r="I482" s="156"/>
      <c r="J482" s="156"/>
      <c r="K482" s="156"/>
      <c r="L482" s="156"/>
      <c r="M482" s="156"/>
      <c r="N482" s="156"/>
      <c r="O482" s="156"/>
      <c r="P482" s="156"/>
      <c r="Q482" s="156"/>
      <c r="R482" s="156"/>
      <c r="S482" s="156"/>
      <c r="T482" s="156"/>
      <c r="U482" s="156"/>
      <c r="V482" s="156"/>
      <c r="W482" s="156"/>
      <c r="X482" s="156"/>
      <c r="Y482" s="156"/>
      <c r="Z482" s="156"/>
    </row>
    <row r="483" spans="1:26" ht="15.75" customHeight="1" x14ac:dyDescent="0.25">
      <c r="A483" s="156"/>
      <c r="B483" s="156"/>
      <c r="C483" s="156"/>
      <c r="D483" s="156"/>
      <c r="E483" s="156"/>
      <c r="F483" s="156"/>
      <c r="G483" s="156"/>
      <c r="H483" s="156"/>
      <c r="I483" s="156"/>
      <c r="J483" s="156"/>
      <c r="K483" s="156"/>
      <c r="L483" s="156"/>
      <c r="M483" s="156"/>
      <c r="N483" s="156"/>
      <c r="O483" s="156"/>
      <c r="P483" s="156"/>
      <c r="Q483" s="156"/>
      <c r="R483" s="156"/>
      <c r="S483" s="156"/>
      <c r="T483" s="156"/>
      <c r="U483" s="156"/>
      <c r="V483" s="156"/>
      <c r="W483" s="156"/>
      <c r="X483" s="156"/>
      <c r="Y483" s="156"/>
      <c r="Z483" s="156"/>
    </row>
    <row r="484" spans="1:26" ht="15.75" customHeight="1" x14ac:dyDescent="0.25">
      <c r="A484" s="156"/>
      <c r="B484" s="156"/>
      <c r="C484" s="156"/>
      <c r="D484" s="156"/>
      <c r="E484" s="156"/>
      <c r="F484" s="156"/>
      <c r="G484" s="156"/>
      <c r="H484" s="156"/>
      <c r="I484" s="156"/>
      <c r="J484" s="156"/>
      <c r="K484" s="156"/>
      <c r="L484" s="156"/>
      <c r="M484" s="156"/>
      <c r="N484" s="156"/>
      <c r="O484" s="156"/>
      <c r="P484" s="156"/>
      <c r="Q484" s="156"/>
      <c r="R484" s="156"/>
      <c r="S484" s="156"/>
      <c r="T484" s="156"/>
      <c r="U484" s="156"/>
      <c r="V484" s="156"/>
      <c r="W484" s="156"/>
      <c r="X484" s="156"/>
      <c r="Y484" s="156"/>
      <c r="Z484" s="156"/>
    </row>
    <row r="485" spans="1:26" ht="15.75" customHeight="1" x14ac:dyDescent="0.25">
      <c r="A485" s="156"/>
      <c r="B485" s="156"/>
      <c r="C485" s="156"/>
      <c r="D485" s="156"/>
      <c r="E485" s="156"/>
      <c r="F485" s="156"/>
      <c r="G485" s="156"/>
      <c r="H485" s="156"/>
      <c r="I485" s="156"/>
      <c r="J485" s="156"/>
      <c r="K485" s="156"/>
      <c r="L485" s="156"/>
      <c r="M485" s="156"/>
      <c r="N485" s="156"/>
      <c r="O485" s="156"/>
      <c r="P485" s="156"/>
      <c r="Q485" s="156"/>
      <c r="R485" s="156"/>
      <c r="S485" s="156"/>
      <c r="T485" s="156"/>
      <c r="U485" s="156"/>
      <c r="V485" s="156"/>
      <c r="W485" s="156"/>
      <c r="X485" s="156"/>
      <c r="Y485" s="156"/>
      <c r="Z485" s="156"/>
    </row>
    <row r="486" spans="1:26" ht="15.75" customHeight="1" x14ac:dyDescent="0.25">
      <c r="A486" s="156"/>
      <c r="B486" s="156"/>
      <c r="C486" s="156"/>
      <c r="D486" s="156"/>
      <c r="E486" s="156"/>
      <c r="F486" s="156"/>
      <c r="G486" s="156"/>
      <c r="H486" s="156"/>
      <c r="I486" s="156"/>
      <c r="J486" s="156"/>
      <c r="K486" s="156"/>
      <c r="L486" s="156"/>
      <c r="M486" s="156"/>
      <c r="N486" s="156"/>
      <c r="O486" s="156"/>
      <c r="P486" s="156"/>
      <c r="Q486" s="156"/>
      <c r="R486" s="156"/>
      <c r="S486" s="156"/>
      <c r="T486" s="156"/>
      <c r="U486" s="156"/>
      <c r="V486" s="156"/>
      <c r="W486" s="156"/>
      <c r="X486" s="156"/>
      <c r="Y486" s="156"/>
      <c r="Z486" s="156"/>
    </row>
    <row r="487" spans="1:26" ht="15.75" customHeight="1" x14ac:dyDescent="0.25">
      <c r="A487" s="156"/>
      <c r="B487" s="156"/>
      <c r="C487" s="156"/>
      <c r="D487" s="156"/>
      <c r="E487" s="156"/>
      <c r="F487" s="156"/>
      <c r="G487" s="156"/>
      <c r="H487" s="156"/>
      <c r="I487" s="156"/>
      <c r="J487" s="156"/>
      <c r="K487" s="156"/>
      <c r="L487" s="156"/>
      <c r="M487" s="156"/>
      <c r="N487" s="156"/>
      <c r="O487" s="156"/>
      <c r="P487" s="156"/>
      <c r="Q487" s="156"/>
      <c r="R487" s="156"/>
      <c r="S487" s="156"/>
      <c r="T487" s="156"/>
      <c r="U487" s="156"/>
      <c r="V487" s="156"/>
      <c r="W487" s="156"/>
      <c r="X487" s="156"/>
      <c r="Y487" s="156"/>
      <c r="Z487" s="156"/>
    </row>
    <row r="488" spans="1:26" ht="15.75" customHeight="1" x14ac:dyDescent="0.25">
      <c r="A488" s="156"/>
      <c r="B488" s="156"/>
      <c r="C488" s="156"/>
      <c r="D488" s="156"/>
      <c r="E488" s="156"/>
      <c r="F488" s="156"/>
      <c r="G488" s="156"/>
      <c r="H488" s="156"/>
      <c r="I488" s="156"/>
      <c r="J488" s="156"/>
      <c r="K488" s="156"/>
      <c r="L488" s="156"/>
      <c r="M488" s="156"/>
      <c r="N488" s="156"/>
      <c r="O488" s="156"/>
      <c r="P488" s="156"/>
      <c r="Q488" s="156"/>
      <c r="R488" s="156"/>
      <c r="S488" s="156"/>
      <c r="T488" s="156"/>
      <c r="U488" s="156"/>
      <c r="V488" s="156"/>
      <c r="W488" s="156"/>
      <c r="X488" s="156"/>
      <c r="Y488" s="156"/>
      <c r="Z488" s="156"/>
    </row>
    <row r="489" spans="1:26" ht="15.75" customHeight="1" x14ac:dyDescent="0.25">
      <c r="A489" s="156"/>
      <c r="B489" s="156"/>
      <c r="C489" s="156"/>
      <c r="D489" s="156"/>
      <c r="E489" s="156"/>
      <c r="F489" s="156"/>
      <c r="G489" s="156"/>
      <c r="H489" s="156"/>
      <c r="I489" s="156"/>
      <c r="J489" s="156"/>
      <c r="K489" s="156"/>
      <c r="L489" s="156"/>
      <c r="M489" s="156"/>
      <c r="N489" s="156"/>
      <c r="O489" s="156"/>
      <c r="P489" s="156"/>
      <c r="Q489" s="156"/>
      <c r="R489" s="156"/>
      <c r="S489" s="156"/>
      <c r="T489" s="156"/>
      <c r="U489" s="156"/>
      <c r="V489" s="156"/>
      <c r="W489" s="156"/>
      <c r="X489" s="156"/>
      <c r="Y489" s="156"/>
      <c r="Z489" s="156"/>
    </row>
    <row r="490" spans="1:26" ht="15.75" customHeight="1" x14ac:dyDescent="0.25">
      <c r="A490" s="156"/>
      <c r="B490" s="156"/>
      <c r="C490" s="156"/>
      <c r="D490" s="156"/>
      <c r="E490" s="156"/>
      <c r="F490" s="156"/>
      <c r="G490" s="156"/>
      <c r="H490" s="156"/>
      <c r="I490" s="156"/>
      <c r="J490" s="156"/>
      <c r="K490" s="156"/>
      <c r="L490" s="156"/>
      <c r="M490" s="156"/>
      <c r="N490" s="156"/>
      <c r="O490" s="156"/>
      <c r="P490" s="156"/>
      <c r="Q490" s="156"/>
      <c r="R490" s="156"/>
      <c r="S490" s="156"/>
      <c r="T490" s="156"/>
      <c r="U490" s="156"/>
      <c r="V490" s="156"/>
      <c r="W490" s="156"/>
      <c r="X490" s="156"/>
      <c r="Y490" s="156"/>
      <c r="Z490" s="156"/>
    </row>
    <row r="491" spans="1:26" ht="15.75" customHeight="1" x14ac:dyDescent="0.25">
      <c r="A491" s="156"/>
      <c r="B491" s="156"/>
      <c r="C491" s="156"/>
      <c r="D491" s="156"/>
      <c r="E491" s="156"/>
      <c r="F491" s="156"/>
      <c r="G491" s="156"/>
      <c r="H491" s="156"/>
      <c r="I491" s="156"/>
      <c r="J491" s="156"/>
      <c r="K491" s="156"/>
      <c r="L491" s="156"/>
      <c r="M491" s="156"/>
      <c r="N491" s="156"/>
      <c r="O491" s="156"/>
      <c r="P491" s="156"/>
      <c r="Q491" s="156"/>
      <c r="R491" s="156"/>
      <c r="S491" s="156"/>
      <c r="T491" s="156"/>
      <c r="U491" s="156"/>
      <c r="V491" s="156"/>
      <c r="W491" s="156"/>
      <c r="X491" s="156"/>
      <c r="Y491" s="156"/>
      <c r="Z491" s="156"/>
    </row>
    <row r="492" spans="1:26" ht="15.75" customHeight="1" x14ac:dyDescent="0.25">
      <c r="A492" s="156"/>
      <c r="B492" s="156"/>
      <c r="C492" s="156"/>
      <c r="D492" s="156"/>
      <c r="E492" s="156"/>
      <c r="F492" s="156"/>
      <c r="G492" s="156"/>
      <c r="H492" s="156"/>
      <c r="I492" s="156"/>
      <c r="J492" s="156"/>
      <c r="K492" s="156"/>
      <c r="L492" s="156"/>
      <c r="M492" s="156"/>
      <c r="N492" s="156"/>
      <c r="O492" s="156"/>
      <c r="P492" s="156"/>
      <c r="Q492" s="156"/>
      <c r="R492" s="156"/>
      <c r="S492" s="156"/>
      <c r="T492" s="156"/>
      <c r="U492" s="156"/>
      <c r="V492" s="156"/>
      <c r="W492" s="156"/>
      <c r="X492" s="156"/>
      <c r="Y492" s="156"/>
      <c r="Z492" s="156"/>
    </row>
    <row r="493" spans="1:26" ht="15.75" customHeight="1" x14ac:dyDescent="0.25">
      <c r="A493" s="156"/>
      <c r="B493" s="156"/>
      <c r="C493" s="156"/>
      <c r="D493" s="156"/>
      <c r="E493" s="156"/>
      <c r="F493" s="156"/>
      <c r="G493" s="156"/>
      <c r="H493" s="156"/>
      <c r="I493" s="156"/>
      <c r="J493" s="156"/>
      <c r="K493" s="156"/>
      <c r="L493" s="156"/>
      <c r="M493" s="156"/>
      <c r="N493" s="156"/>
      <c r="O493" s="156"/>
      <c r="P493" s="156"/>
      <c r="Q493" s="156"/>
      <c r="R493" s="156"/>
      <c r="S493" s="156"/>
      <c r="T493" s="156"/>
      <c r="U493" s="156"/>
      <c r="V493" s="156"/>
      <c r="W493" s="156"/>
      <c r="X493" s="156"/>
      <c r="Y493" s="156"/>
      <c r="Z493" s="156"/>
    </row>
    <row r="494" spans="1:26" ht="15.75" customHeight="1" x14ac:dyDescent="0.25">
      <c r="A494" s="156"/>
      <c r="B494" s="156"/>
      <c r="C494" s="156"/>
      <c r="D494" s="156"/>
      <c r="E494" s="156"/>
      <c r="F494" s="156"/>
      <c r="G494" s="156"/>
      <c r="H494" s="156"/>
      <c r="I494" s="156"/>
      <c r="J494" s="156"/>
      <c r="K494" s="156"/>
      <c r="L494" s="156"/>
      <c r="M494" s="156"/>
      <c r="N494" s="156"/>
      <c r="O494" s="156"/>
      <c r="P494" s="156"/>
      <c r="Q494" s="156"/>
      <c r="R494" s="156"/>
      <c r="S494" s="156"/>
      <c r="T494" s="156"/>
      <c r="U494" s="156"/>
      <c r="V494" s="156"/>
      <c r="W494" s="156"/>
      <c r="X494" s="156"/>
      <c r="Y494" s="156"/>
      <c r="Z494" s="156"/>
    </row>
    <row r="495" spans="1:26" ht="15.75" customHeight="1" x14ac:dyDescent="0.25">
      <c r="A495" s="156"/>
      <c r="B495" s="156"/>
      <c r="C495" s="156"/>
      <c r="D495" s="156"/>
      <c r="E495" s="156"/>
      <c r="F495" s="156"/>
      <c r="G495" s="156"/>
      <c r="H495" s="156"/>
      <c r="I495" s="156"/>
      <c r="J495" s="156"/>
      <c r="K495" s="156"/>
      <c r="L495" s="156"/>
      <c r="M495" s="156"/>
      <c r="N495" s="156"/>
      <c r="O495" s="156"/>
      <c r="P495" s="156"/>
      <c r="Q495" s="156"/>
      <c r="R495" s="156"/>
      <c r="S495" s="156"/>
      <c r="T495" s="156"/>
      <c r="U495" s="156"/>
      <c r="V495" s="156"/>
      <c r="W495" s="156"/>
      <c r="X495" s="156"/>
      <c r="Y495" s="156"/>
      <c r="Z495" s="156"/>
    </row>
    <row r="496" spans="1:26" ht="15.75" customHeight="1" x14ac:dyDescent="0.25">
      <c r="A496" s="156"/>
      <c r="B496" s="156"/>
      <c r="C496" s="156"/>
      <c r="D496" s="156"/>
      <c r="E496" s="156"/>
      <c r="F496" s="156"/>
      <c r="G496" s="156"/>
      <c r="H496" s="156"/>
      <c r="I496" s="156"/>
      <c r="J496" s="156"/>
      <c r="K496" s="156"/>
      <c r="L496" s="156"/>
      <c r="M496" s="156"/>
      <c r="N496" s="156"/>
      <c r="O496" s="156"/>
      <c r="P496" s="156"/>
      <c r="Q496" s="156"/>
      <c r="R496" s="156"/>
      <c r="S496" s="156"/>
      <c r="T496" s="156"/>
      <c r="U496" s="156"/>
      <c r="V496" s="156"/>
      <c r="W496" s="156"/>
      <c r="X496" s="156"/>
      <c r="Y496" s="156"/>
      <c r="Z496" s="156"/>
    </row>
    <row r="497" spans="1:26" ht="15.75" customHeight="1" x14ac:dyDescent="0.25">
      <c r="A497" s="156"/>
      <c r="B497" s="156"/>
      <c r="C497" s="156"/>
      <c r="D497" s="156"/>
      <c r="E497" s="156"/>
      <c r="F497" s="156"/>
      <c r="G497" s="156"/>
      <c r="H497" s="156"/>
      <c r="I497" s="156"/>
      <c r="J497" s="156"/>
      <c r="K497" s="156"/>
      <c r="L497" s="156"/>
      <c r="M497" s="156"/>
      <c r="N497" s="156"/>
      <c r="O497" s="156"/>
      <c r="P497" s="156"/>
      <c r="Q497" s="156"/>
      <c r="R497" s="156"/>
      <c r="S497" s="156"/>
      <c r="T497" s="156"/>
      <c r="U497" s="156"/>
      <c r="V497" s="156"/>
      <c r="W497" s="156"/>
      <c r="X497" s="156"/>
      <c r="Y497" s="156"/>
      <c r="Z497" s="156"/>
    </row>
    <row r="498" spans="1:26" ht="15.75" customHeight="1" x14ac:dyDescent="0.25">
      <c r="A498" s="156"/>
      <c r="B498" s="156"/>
      <c r="C498" s="156"/>
      <c r="D498" s="156"/>
      <c r="E498" s="156"/>
      <c r="F498" s="156"/>
      <c r="G498" s="156"/>
      <c r="H498" s="156"/>
      <c r="I498" s="156"/>
      <c r="J498" s="156"/>
      <c r="K498" s="156"/>
      <c r="L498" s="156"/>
      <c r="M498" s="156"/>
      <c r="N498" s="156"/>
      <c r="O498" s="156"/>
      <c r="P498" s="156"/>
      <c r="Q498" s="156"/>
      <c r="R498" s="156"/>
      <c r="S498" s="156"/>
      <c r="T498" s="156"/>
      <c r="U498" s="156"/>
      <c r="V498" s="156"/>
      <c r="W498" s="156"/>
      <c r="X498" s="156"/>
      <c r="Y498" s="156"/>
      <c r="Z498" s="156"/>
    </row>
    <row r="499" spans="1:26" ht="15.75" customHeight="1" x14ac:dyDescent="0.25">
      <c r="A499" s="156"/>
      <c r="B499" s="156"/>
      <c r="C499" s="156"/>
      <c r="D499" s="156"/>
      <c r="E499" s="156"/>
      <c r="F499" s="156"/>
      <c r="G499" s="156"/>
      <c r="H499" s="156"/>
      <c r="I499" s="156"/>
      <c r="J499" s="156"/>
      <c r="K499" s="156"/>
      <c r="L499" s="156"/>
      <c r="M499" s="156"/>
      <c r="N499" s="156"/>
      <c r="O499" s="156"/>
      <c r="P499" s="156"/>
      <c r="Q499" s="156"/>
      <c r="R499" s="156"/>
      <c r="S499" s="156"/>
      <c r="T499" s="156"/>
      <c r="U499" s="156"/>
      <c r="V499" s="156"/>
      <c r="W499" s="156"/>
      <c r="X499" s="156"/>
      <c r="Y499" s="156"/>
      <c r="Z499" s="156"/>
    </row>
    <row r="500" spans="1:26" ht="15.75" customHeight="1" x14ac:dyDescent="0.25">
      <c r="A500" s="156"/>
      <c r="B500" s="156"/>
      <c r="C500" s="156"/>
      <c r="D500" s="156"/>
      <c r="E500" s="156"/>
      <c r="F500" s="156"/>
      <c r="G500" s="156"/>
      <c r="H500" s="156"/>
      <c r="I500" s="156"/>
      <c r="J500" s="156"/>
      <c r="K500" s="156"/>
      <c r="L500" s="156"/>
      <c r="M500" s="156"/>
      <c r="N500" s="156"/>
      <c r="O500" s="156"/>
      <c r="P500" s="156"/>
      <c r="Q500" s="156"/>
      <c r="R500" s="156"/>
      <c r="S500" s="156"/>
      <c r="T500" s="156"/>
      <c r="U500" s="156"/>
      <c r="V500" s="156"/>
      <c r="W500" s="156"/>
      <c r="X500" s="156"/>
      <c r="Y500" s="156"/>
      <c r="Z500" s="156"/>
    </row>
    <row r="501" spans="1:26" ht="15.75" customHeight="1" x14ac:dyDescent="0.25">
      <c r="A501" s="156"/>
      <c r="B501" s="156"/>
      <c r="C501" s="156"/>
      <c r="D501" s="156"/>
      <c r="E501" s="156"/>
      <c r="F501" s="156"/>
      <c r="G501" s="156"/>
      <c r="H501" s="156"/>
      <c r="I501" s="156"/>
      <c r="J501" s="156"/>
      <c r="K501" s="156"/>
      <c r="L501" s="156"/>
      <c r="M501" s="156"/>
      <c r="N501" s="156"/>
      <c r="O501" s="156"/>
      <c r="P501" s="156"/>
      <c r="Q501" s="156"/>
      <c r="R501" s="156"/>
      <c r="S501" s="156"/>
      <c r="T501" s="156"/>
      <c r="U501" s="156"/>
      <c r="V501" s="156"/>
      <c r="W501" s="156"/>
      <c r="X501" s="156"/>
      <c r="Y501" s="156"/>
      <c r="Z501" s="156"/>
    </row>
    <row r="502" spans="1:26" ht="15.75" customHeight="1" x14ac:dyDescent="0.25">
      <c r="A502" s="156"/>
      <c r="B502" s="156"/>
      <c r="C502" s="156"/>
      <c r="D502" s="156"/>
      <c r="E502" s="156"/>
      <c r="F502" s="156"/>
      <c r="G502" s="156"/>
      <c r="H502" s="156"/>
      <c r="I502" s="156"/>
      <c r="J502" s="156"/>
      <c r="K502" s="156"/>
      <c r="L502" s="156"/>
      <c r="M502" s="156"/>
      <c r="N502" s="156"/>
      <c r="O502" s="156"/>
      <c r="P502" s="156"/>
      <c r="Q502" s="156"/>
      <c r="R502" s="156"/>
      <c r="S502" s="156"/>
      <c r="T502" s="156"/>
      <c r="U502" s="156"/>
      <c r="V502" s="156"/>
      <c r="W502" s="156"/>
      <c r="X502" s="156"/>
      <c r="Y502" s="156"/>
      <c r="Z502" s="156"/>
    </row>
    <row r="503" spans="1:26" ht="15.75" customHeight="1" x14ac:dyDescent="0.25">
      <c r="A503" s="156"/>
      <c r="B503" s="156"/>
      <c r="C503" s="156"/>
      <c r="D503" s="156"/>
      <c r="E503" s="156"/>
      <c r="F503" s="156"/>
      <c r="G503" s="156"/>
      <c r="H503" s="156"/>
      <c r="I503" s="156"/>
      <c r="J503" s="156"/>
      <c r="K503" s="156"/>
      <c r="L503" s="156"/>
      <c r="M503" s="156"/>
      <c r="N503" s="156"/>
      <c r="O503" s="156"/>
      <c r="P503" s="156"/>
      <c r="Q503" s="156"/>
      <c r="R503" s="156"/>
      <c r="S503" s="156"/>
      <c r="T503" s="156"/>
      <c r="U503" s="156"/>
      <c r="V503" s="156"/>
      <c r="W503" s="156"/>
      <c r="X503" s="156"/>
      <c r="Y503" s="156"/>
      <c r="Z503" s="156"/>
    </row>
    <row r="504" spans="1:26" ht="15.75" customHeight="1" x14ac:dyDescent="0.25">
      <c r="A504" s="156"/>
      <c r="B504" s="156"/>
      <c r="C504" s="156"/>
      <c r="D504" s="156"/>
      <c r="E504" s="156"/>
      <c r="F504" s="156"/>
      <c r="G504" s="156"/>
      <c r="H504" s="156"/>
      <c r="I504" s="156"/>
      <c r="J504" s="156"/>
      <c r="K504" s="156"/>
      <c r="L504" s="156"/>
      <c r="M504" s="156"/>
      <c r="N504" s="156"/>
      <c r="O504" s="156"/>
      <c r="P504" s="156"/>
      <c r="Q504" s="156"/>
      <c r="R504" s="156"/>
      <c r="S504" s="156"/>
      <c r="T504" s="156"/>
      <c r="U504" s="156"/>
      <c r="V504" s="156"/>
      <c r="W504" s="156"/>
      <c r="X504" s="156"/>
      <c r="Y504" s="156"/>
      <c r="Z504" s="156"/>
    </row>
    <row r="505" spans="1:26" ht="15.75" customHeight="1" x14ac:dyDescent="0.25">
      <c r="A505" s="156"/>
      <c r="B505" s="156"/>
      <c r="C505" s="156"/>
      <c r="D505" s="156"/>
      <c r="E505" s="156"/>
      <c r="F505" s="156"/>
      <c r="G505" s="156"/>
      <c r="H505" s="156"/>
      <c r="I505" s="156"/>
      <c r="J505" s="156"/>
      <c r="K505" s="156"/>
      <c r="L505" s="156"/>
      <c r="M505" s="156"/>
      <c r="N505" s="156"/>
      <c r="O505" s="156"/>
      <c r="P505" s="156"/>
      <c r="Q505" s="156"/>
      <c r="R505" s="156"/>
      <c r="S505" s="156"/>
      <c r="T505" s="156"/>
      <c r="U505" s="156"/>
      <c r="V505" s="156"/>
      <c r="W505" s="156"/>
      <c r="X505" s="156"/>
      <c r="Y505" s="156"/>
      <c r="Z505" s="156"/>
    </row>
    <row r="506" spans="1:26" ht="15.75" customHeight="1" x14ac:dyDescent="0.25">
      <c r="A506" s="156"/>
      <c r="B506" s="156"/>
      <c r="C506" s="156"/>
      <c r="D506" s="156"/>
      <c r="E506" s="156"/>
      <c r="F506" s="156"/>
      <c r="G506" s="156"/>
      <c r="H506" s="156"/>
      <c r="I506" s="156"/>
      <c r="J506" s="156"/>
      <c r="K506" s="156"/>
      <c r="L506" s="156"/>
      <c r="M506" s="156"/>
      <c r="N506" s="156"/>
      <c r="O506" s="156"/>
      <c r="P506" s="156"/>
      <c r="Q506" s="156"/>
      <c r="R506" s="156"/>
      <c r="S506" s="156"/>
      <c r="T506" s="156"/>
      <c r="U506" s="156"/>
      <c r="V506" s="156"/>
      <c r="W506" s="156"/>
      <c r="X506" s="156"/>
      <c r="Y506" s="156"/>
      <c r="Z506" s="156"/>
    </row>
    <row r="507" spans="1:26" ht="15.75" customHeight="1" x14ac:dyDescent="0.25">
      <c r="A507" s="156"/>
      <c r="B507" s="156"/>
      <c r="C507" s="156"/>
      <c r="D507" s="156"/>
      <c r="E507" s="156"/>
      <c r="F507" s="156"/>
      <c r="G507" s="156"/>
      <c r="H507" s="156"/>
      <c r="I507" s="156"/>
      <c r="J507" s="156"/>
      <c r="K507" s="156"/>
      <c r="L507" s="156"/>
      <c r="M507" s="156"/>
      <c r="N507" s="156"/>
      <c r="O507" s="156"/>
      <c r="P507" s="156"/>
      <c r="Q507" s="156"/>
      <c r="R507" s="156"/>
      <c r="S507" s="156"/>
      <c r="T507" s="156"/>
      <c r="U507" s="156"/>
      <c r="V507" s="156"/>
      <c r="W507" s="156"/>
      <c r="X507" s="156"/>
      <c r="Y507" s="156"/>
      <c r="Z507" s="156"/>
    </row>
    <row r="508" spans="1:26" ht="15.75" customHeight="1" x14ac:dyDescent="0.25">
      <c r="A508" s="156"/>
      <c r="B508" s="156"/>
      <c r="C508" s="156"/>
      <c r="D508" s="156"/>
      <c r="E508" s="156"/>
      <c r="F508" s="156"/>
      <c r="G508" s="156"/>
      <c r="H508" s="156"/>
      <c r="I508" s="156"/>
      <c r="J508" s="156"/>
      <c r="K508" s="156"/>
      <c r="L508" s="156"/>
      <c r="M508" s="156"/>
      <c r="N508" s="156"/>
      <c r="O508" s="156"/>
      <c r="P508" s="156"/>
      <c r="Q508" s="156"/>
      <c r="R508" s="156"/>
      <c r="S508" s="156"/>
      <c r="T508" s="156"/>
      <c r="U508" s="156"/>
      <c r="V508" s="156"/>
      <c r="W508" s="156"/>
      <c r="X508" s="156"/>
      <c r="Y508" s="156"/>
      <c r="Z508" s="156"/>
    </row>
    <row r="509" spans="1:26" ht="15.75" customHeight="1" x14ac:dyDescent="0.25">
      <c r="A509" s="156"/>
      <c r="B509" s="156"/>
      <c r="C509" s="156"/>
      <c r="D509" s="156"/>
      <c r="E509" s="156"/>
      <c r="F509" s="156"/>
      <c r="G509" s="156"/>
      <c r="H509" s="156"/>
      <c r="I509" s="156"/>
      <c r="J509" s="156"/>
      <c r="K509" s="156"/>
      <c r="L509" s="156"/>
      <c r="M509" s="156"/>
      <c r="N509" s="156"/>
      <c r="O509" s="156"/>
      <c r="P509" s="156"/>
      <c r="Q509" s="156"/>
      <c r="R509" s="156"/>
      <c r="S509" s="156"/>
      <c r="T509" s="156"/>
      <c r="U509" s="156"/>
      <c r="V509" s="156"/>
      <c r="W509" s="156"/>
      <c r="X509" s="156"/>
      <c r="Y509" s="156"/>
      <c r="Z509" s="156"/>
    </row>
    <row r="510" spans="1:26" ht="15.75" customHeight="1" x14ac:dyDescent="0.25">
      <c r="A510" s="156"/>
      <c r="B510" s="156"/>
      <c r="C510" s="156"/>
      <c r="D510" s="156"/>
      <c r="E510" s="156"/>
      <c r="F510" s="156"/>
      <c r="G510" s="156"/>
      <c r="H510" s="156"/>
      <c r="I510" s="156"/>
      <c r="J510" s="156"/>
      <c r="K510" s="156"/>
      <c r="L510" s="156"/>
      <c r="M510" s="156"/>
      <c r="N510" s="156"/>
      <c r="O510" s="156"/>
      <c r="P510" s="156"/>
      <c r="Q510" s="156"/>
      <c r="R510" s="156"/>
      <c r="S510" s="156"/>
      <c r="T510" s="156"/>
      <c r="U510" s="156"/>
      <c r="V510" s="156"/>
      <c r="W510" s="156"/>
      <c r="X510" s="156"/>
      <c r="Y510" s="156"/>
      <c r="Z510" s="156"/>
    </row>
    <row r="511" spans="1:26" ht="15.75" customHeight="1" x14ac:dyDescent="0.25">
      <c r="A511" s="156"/>
      <c r="B511" s="156"/>
      <c r="C511" s="156"/>
      <c r="D511" s="156"/>
      <c r="E511" s="156"/>
      <c r="F511" s="156"/>
      <c r="G511" s="156"/>
      <c r="H511" s="156"/>
      <c r="I511" s="156"/>
      <c r="J511" s="156"/>
      <c r="K511" s="156"/>
      <c r="L511" s="156"/>
      <c r="M511" s="156"/>
      <c r="N511" s="156"/>
      <c r="O511" s="156"/>
      <c r="P511" s="156"/>
      <c r="Q511" s="156"/>
      <c r="R511" s="156"/>
      <c r="S511" s="156"/>
      <c r="T511" s="156"/>
      <c r="U511" s="156"/>
      <c r="V511" s="156"/>
      <c r="W511" s="156"/>
      <c r="X511" s="156"/>
      <c r="Y511" s="156"/>
      <c r="Z511" s="156"/>
    </row>
    <row r="512" spans="1:26" ht="15.75" customHeight="1" x14ac:dyDescent="0.25">
      <c r="A512" s="156"/>
      <c r="B512" s="156"/>
      <c r="C512" s="156"/>
      <c r="D512" s="156"/>
      <c r="E512" s="156"/>
      <c r="F512" s="156"/>
      <c r="G512" s="156"/>
      <c r="H512" s="156"/>
      <c r="I512" s="156"/>
      <c r="J512" s="156"/>
      <c r="K512" s="156"/>
      <c r="L512" s="156"/>
      <c r="M512" s="156"/>
      <c r="N512" s="156"/>
      <c r="O512" s="156"/>
      <c r="P512" s="156"/>
      <c r="Q512" s="156"/>
      <c r="R512" s="156"/>
      <c r="S512" s="156"/>
      <c r="T512" s="156"/>
      <c r="U512" s="156"/>
      <c r="V512" s="156"/>
      <c r="W512" s="156"/>
      <c r="X512" s="156"/>
      <c r="Y512" s="156"/>
      <c r="Z512" s="156"/>
    </row>
    <row r="513" spans="1:26" ht="15.75" customHeight="1" x14ac:dyDescent="0.25">
      <c r="A513" s="156"/>
      <c r="B513" s="156"/>
      <c r="C513" s="156"/>
      <c r="D513" s="156"/>
      <c r="E513" s="156"/>
      <c r="F513" s="156"/>
      <c r="G513" s="156"/>
      <c r="H513" s="156"/>
      <c r="I513" s="156"/>
      <c r="J513" s="156"/>
      <c r="K513" s="156"/>
      <c r="L513" s="156"/>
      <c r="M513" s="156"/>
      <c r="N513" s="156"/>
      <c r="O513" s="156"/>
      <c r="P513" s="156"/>
      <c r="Q513" s="156"/>
      <c r="R513" s="156"/>
      <c r="S513" s="156"/>
      <c r="T513" s="156"/>
      <c r="U513" s="156"/>
      <c r="V513" s="156"/>
      <c r="W513" s="156"/>
      <c r="X513" s="156"/>
      <c r="Y513" s="156"/>
      <c r="Z513" s="156"/>
    </row>
    <row r="514" spans="1:26" ht="15.75" customHeight="1" x14ac:dyDescent="0.25">
      <c r="A514" s="156"/>
      <c r="B514" s="156"/>
      <c r="C514" s="156"/>
      <c r="D514" s="156"/>
      <c r="E514" s="156"/>
      <c r="F514" s="156"/>
      <c r="G514" s="156"/>
      <c r="H514" s="156"/>
      <c r="I514" s="156"/>
      <c r="J514" s="156"/>
      <c r="K514" s="156"/>
      <c r="L514" s="156"/>
      <c r="M514" s="156"/>
      <c r="N514" s="156"/>
      <c r="O514" s="156"/>
      <c r="P514" s="156"/>
      <c r="Q514" s="156"/>
      <c r="R514" s="156"/>
      <c r="S514" s="156"/>
      <c r="T514" s="156"/>
      <c r="U514" s="156"/>
      <c r="V514" s="156"/>
      <c r="W514" s="156"/>
      <c r="X514" s="156"/>
      <c r="Y514" s="156"/>
      <c r="Z514" s="156"/>
    </row>
    <row r="515" spans="1:26" ht="15.75" customHeight="1" x14ac:dyDescent="0.25">
      <c r="A515" s="156"/>
      <c r="B515" s="156"/>
      <c r="C515" s="156"/>
      <c r="D515" s="156"/>
      <c r="E515" s="156"/>
      <c r="F515" s="156"/>
      <c r="G515" s="156"/>
      <c r="H515" s="156"/>
      <c r="I515" s="156"/>
      <c r="J515" s="156"/>
      <c r="K515" s="156"/>
      <c r="L515" s="156"/>
      <c r="M515" s="156"/>
      <c r="N515" s="156"/>
      <c r="O515" s="156"/>
      <c r="P515" s="156"/>
      <c r="Q515" s="156"/>
      <c r="R515" s="156"/>
      <c r="S515" s="156"/>
      <c r="T515" s="156"/>
      <c r="U515" s="156"/>
      <c r="V515" s="156"/>
      <c r="W515" s="156"/>
      <c r="X515" s="156"/>
      <c r="Y515" s="156"/>
      <c r="Z515" s="156"/>
    </row>
    <row r="516" spans="1:26" ht="15.75" customHeight="1" x14ac:dyDescent="0.25">
      <c r="A516" s="156"/>
      <c r="B516" s="156"/>
      <c r="C516" s="156"/>
      <c r="D516" s="156"/>
      <c r="E516" s="156"/>
      <c r="F516" s="156"/>
      <c r="G516" s="156"/>
      <c r="H516" s="156"/>
      <c r="I516" s="156"/>
      <c r="J516" s="156"/>
      <c r="K516" s="156"/>
      <c r="L516" s="156"/>
      <c r="M516" s="156"/>
      <c r="N516" s="156"/>
      <c r="O516" s="156"/>
      <c r="P516" s="156"/>
      <c r="Q516" s="156"/>
      <c r="R516" s="156"/>
      <c r="S516" s="156"/>
      <c r="T516" s="156"/>
      <c r="U516" s="156"/>
      <c r="V516" s="156"/>
      <c r="W516" s="156"/>
      <c r="X516" s="156"/>
      <c r="Y516" s="156"/>
      <c r="Z516" s="156"/>
    </row>
    <row r="517" spans="1:26" ht="15.75" customHeight="1" x14ac:dyDescent="0.25">
      <c r="A517" s="156"/>
      <c r="B517" s="156"/>
      <c r="C517" s="156"/>
      <c r="D517" s="156"/>
      <c r="E517" s="156"/>
      <c r="F517" s="156"/>
      <c r="G517" s="156"/>
      <c r="H517" s="156"/>
      <c r="I517" s="156"/>
      <c r="J517" s="156"/>
      <c r="K517" s="156"/>
      <c r="L517" s="156"/>
      <c r="M517" s="156"/>
      <c r="N517" s="156"/>
      <c r="O517" s="156"/>
      <c r="P517" s="156"/>
      <c r="Q517" s="156"/>
      <c r="R517" s="156"/>
      <c r="S517" s="156"/>
      <c r="T517" s="156"/>
      <c r="U517" s="156"/>
      <c r="V517" s="156"/>
      <c r="W517" s="156"/>
      <c r="X517" s="156"/>
      <c r="Y517" s="156"/>
      <c r="Z517" s="156"/>
    </row>
    <row r="518" spans="1:26" ht="15.75" customHeight="1" x14ac:dyDescent="0.25">
      <c r="A518" s="156"/>
      <c r="B518" s="156"/>
      <c r="C518" s="156"/>
      <c r="D518" s="156"/>
      <c r="E518" s="156"/>
      <c r="F518" s="156"/>
      <c r="G518" s="156"/>
      <c r="H518" s="156"/>
      <c r="I518" s="156"/>
      <c r="J518" s="156"/>
      <c r="K518" s="156"/>
      <c r="L518" s="156"/>
      <c r="M518" s="156"/>
      <c r="N518" s="156"/>
      <c r="O518" s="156"/>
      <c r="P518" s="156"/>
      <c r="Q518" s="156"/>
      <c r="R518" s="156"/>
      <c r="S518" s="156"/>
      <c r="T518" s="156"/>
      <c r="U518" s="156"/>
      <c r="V518" s="156"/>
      <c r="W518" s="156"/>
      <c r="X518" s="156"/>
      <c r="Y518" s="156"/>
      <c r="Z518" s="156"/>
    </row>
    <row r="519" spans="1:26" ht="15.75" customHeight="1" x14ac:dyDescent="0.25">
      <c r="A519" s="156"/>
      <c r="B519" s="156"/>
      <c r="C519" s="156"/>
      <c r="D519" s="156"/>
      <c r="E519" s="156"/>
      <c r="F519" s="156"/>
      <c r="G519" s="156"/>
      <c r="H519" s="156"/>
      <c r="I519" s="156"/>
      <c r="J519" s="156"/>
      <c r="K519" s="156"/>
      <c r="L519" s="156"/>
      <c r="M519" s="156"/>
      <c r="N519" s="156"/>
      <c r="O519" s="156"/>
      <c r="P519" s="156"/>
      <c r="Q519" s="156"/>
      <c r="R519" s="156"/>
      <c r="S519" s="156"/>
      <c r="T519" s="156"/>
      <c r="U519" s="156"/>
      <c r="V519" s="156"/>
      <c r="W519" s="156"/>
      <c r="X519" s="156"/>
      <c r="Y519" s="156"/>
      <c r="Z519" s="156"/>
    </row>
    <row r="520" spans="1:26" ht="15.75" customHeight="1" x14ac:dyDescent="0.25">
      <c r="A520" s="156"/>
      <c r="B520" s="156"/>
      <c r="C520" s="156"/>
      <c r="D520" s="156"/>
      <c r="E520" s="156"/>
      <c r="F520" s="156"/>
      <c r="G520" s="156"/>
      <c r="H520" s="156"/>
      <c r="I520" s="156"/>
      <c r="J520" s="156"/>
      <c r="K520" s="156"/>
      <c r="L520" s="156"/>
      <c r="M520" s="156"/>
      <c r="N520" s="156"/>
      <c r="O520" s="156"/>
      <c r="P520" s="156"/>
      <c r="Q520" s="156"/>
      <c r="R520" s="156"/>
      <c r="S520" s="156"/>
      <c r="T520" s="156"/>
      <c r="U520" s="156"/>
      <c r="V520" s="156"/>
      <c r="W520" s="156"/>
      <c r="X520" s="156"/>
      <c r="Y520" s="156"/>
      <c r="Z520" s="156"/>
    </row>
    <row r="521" spans="1:26" ht="15.75" customHeight="1" x14ac:dyDescent="0.25">
      <c r="A521" s="156"/>
      <c r="B521" s="156"/>
      <c r="C521" s="156"/>
      <c r="D521" s="156"/>
      <c r="E521" s="156"/>
      <c r="F521" s="156"/>
      <c r="G521" s="156"/>
      <c r="H521" s="156"/>
      <c r="I521" s="156"/>
      <c r="J521" s="156"/>
      <c r="K521" s="156"/>
      <c r="L521" s="156"/>
      <c r="M521" s="156"/>
      <c r="N521" s="156"/>
      <c r="O521" s="156"/>
      <c r="P521" s="156"/>
      <c r="Q521" s="156"/>
      <c r="R521" s="156"/>
      <c r="S521" s="156"/>
      <c r="T521" s="156"/>
      <c r="U521" s="156"/>
      <c r="V521" s="156"/>
      <c r="W521" s="156"/>
      <c r="X521" s="156"/>
      <c r="Y521" s="156"/>
      <c r="Z521" s="156"/>
    </row>
    <row r="522" spans="1:26" ht="15.75" customHeight="1" x14ac:dyDescent="0.25">
      <c r="A522" s="156"/>
      <c r="B522" s="156"/>
      <c r="C522" s="156"/>
      <c r="D522" s="156"/>
      <c r="E522" s="156"/>
      <c r="F522" s="156"/>
      <c r="G522" s="156"/>
      <c r="H522" s="156"/>
      <c r="I522" s="156"/>
      <c r="J522" s="156"/>
      <c r="K522" s="156"/>
      <c r="L522" s="156"/>
      <c r="M522" s="156"/>
      <c r="N522" s="156"/>
      <c r="O522" s="156"/>
      <c r="P522" s="156"/>
      <c r="Q522" s="156"/>
      <c r="R522" s="156"/>
      <c r="S522" s="156"/>
      <c r="T522" s="156"/>
      <c r="U522" s="156"/>
      <c r="V522" s="156"/>
      <c r="W522" s="156"/>
      <c r="X522" s="156"/>
      <c r="Y522" s="156"/>
      <c r="Z522" s="156"/>
    </row>
    <row r="523" spans="1:26" ht="15.75" customHeight="1" x14ac:dyDescent="0.25">
      <c r="A523" s="156"/>
      <c r="B523" s="156"/>
      <c r="C523" s="156"/>
      <c r="D523" s="156"/>
      <c r="E523" s="156"/>
      <c r="F523" s="156"/>
      <c r="G523" s="156"/>
      <c r="H523" s="156"/>
      <c r="I523" s="156"/>
      <c r="J523" s="156"/>
      <c r="K523" s="156"/>
      <c r="L523" s="156"/>
      <c r="M523" s="156"/>
      <c r="N523" s="156"/>
      <c r="O523" s="156"/>
      <c r="P523" s="156"/>
      <c r="Q523" s="156"/>
      <c r="R523" s="156"/>
      <c r="S523" s="156"/>
      <c r="T523" s="156"/>
      <c r="U523" s="156"/>
      <c r="V523" s="156"/>
      <c r="W523" s="156"/>
      <c r="X523" s="156"/>
      <c r="Y523" s="156"/>
      <c r="Z523" s="156"/>
    </row>
    <row r="524" spans="1:26" ht="15.75" customHeight="1" x14ac:dyDescent="0.25">
      <c r="A524" s="156"/>
      <c r="B524" s="156"/>
      <c r="C524" s="156"/>
      <c r="D524" s="156"/>
      <c r="E524" s="156"/>
      <c r="F524" s="156"/>
      <c r="G524" s="156"/>
      <c r="H524" s="156"/>
      <c r="I524" s="156"/>
      <c r="J524" s="156"/>
      <c r="K524" s="156"/>
      <c r="L524" s="156"/>
      <c r="M524" s="156"/>
      <c r="N524" s="156"/>
      <c r="O524" s="156"/>
      <c r="P524" s="156"/>
      <c r="Q524" s="156"/>
      <c r="R524" s="156"/>
      <c r="S524" s="156"/>
      <c r="T524" s="156"/>
      <c r="U524" s="156"/>
      <c r="V524" s="156"/>
      <c r="W524" s="156"/>
      <c r="X524" s="156"/>
      <c r="Y524" s="156"/>
      <c r="Z524" s="156"/>
    </row>
    <row r="525" spans="1:26" ht="15.75" customHeight="1" x14ac:dyDescent="0.25">
      <c r="A525" s="156"/>
      <c r="B525" s="156"/>
      <c r="C525" s="156"/>
      <c r="D525" s="156"/>
      <c r="E525" s="156"/>
      <c r="F525" s="156"/>
      <c r="G525" s="156"/>
      <c r="H525" s="156"/>
      <c r="I525" s="156"/>
      <c r="J525" s="156"/>
      <c r="K525" s="156"/>
      <c r="L525" s="156"/>
      <c r="M525" s="156"/>
      <c r="N525" s="156"/>
      <c r="O525" s="156"/>
      <c r="P525" s="156"/>
      <c r="Q525" s="156"/>
      <c r="R525" s="156"/>
      <c r="S525" s="156"/>
      <c r="T525" s="156"/>
      <c r="U525" s="156"/>
      <c r="V525" s="156"/>
      <c r="W525" s="156"/>
      <c r="X525" s="156"/>
      <c r="Y525" s="156"/>
      <c r="Z525" s="156"/>
    </row>
    <row r="526" spans="1:26" ht="15.75" customHeight="1" x14ac:dyDescent="0.25">
      <c r="A526" s="156"/>
      <c r="B526" s="156"/>
      <c r="C526" s="156"/>
      <c r="D526" s="156"/>
      <c r="E526" s="156"/>
      <c r="F526" s="156"/>
      <c r="G526" s="156"/>
      <c r="H526" s="156"/>
      <c r="I526" s="156"/>
      <c r="J526" s="156"/>
      <c r="K526" s="156"/>
      <c r="L526" s="156"/>
      <c r="M526" s="156"/>
      <c r="N526" s="156"/>
      <c r="O526" s="156"/>
      <c r="P526" s="156"/>
      <c r="Q526" s="156"/>
      <c r="R526" s="156"/>
      <c r="S526" s="156"/>
      <c r="T526" s="156"/>
      <c r="U526" s="156"/>
      <c r="V526" s="156"/>
      <c r="W526" s="156"/>
      <c r="X526" s="156"/>
      <c r="Y526" s="156"/>
      <c r="Z526" s="156"/>
    </row>
    <row r="527" spans="1:26" ht="15.75" customHeight="1" x14ac:dyDescent="0.25">
      <c r="A527" s="156"/>
      <c r="B527" s="156"/>
      <c r="C527" s="156"/>
      <c r="D527" s="156"/>
      <c r="E527" s="156"/>
      <c r="F527" s="156"/>
      <c r="G527" s="156"/>
      <c r="H527" s="156"/>
      <c r="I527" s="156"/>
      <c r="J527" s="156"/>
      <c r="K527" s="156"/>
      <c r="L527" s="156"/>
      <c r="M527" s="156"/>
      <c r="N527" s="156"/>
      <c r="O527" s="156"/>
      <c r="P527" s="156"/>
      <c r="Q527" s="156"/>
      <c r="R527" s="156"/>
      <c r="S527" s="156"/>
      <c r="T527" s="156"/>
      <c r="U527" s="156"/>
      <c r="V527" s="156"/>
      <c r="W527" s="156"/>
      <c r="X527" s="156"/>
      <c r="Y527" s="156"/>
      <c r="Z527" s="156"/>
    </row>
    <row r="528" spans="1:26" ht="15.75" customHeight="1" x14ac:dyDescent="0.25">
      <c r="A528" s="156"/>
      <c r="B528" s="156"/>
      <c r="C528" s="156"/>
      <c r="D528" s="156"/>
      <c r="E528" s="156"/>
      <c r="F528" s="156"/>
      <c r="G528" s="156"/>
      <c r="H528" s="156"/>
      <c r="I528" s="156"/>
      <c r="J528" s="156"/>
      <c r="K528" s="156"/>
      <c r="L528" s="156"/>
      <c r="M528" s="156"/>
      <c r="N528" s="156"/>
      <c r="O528" s="156"/>
      <c r="P528" s="156"/>
      <c r="Q528" s="156"/>
      <c r="R528" s="156"/>
      <c r="S528" s="156"/>
      <c r="T528" s="156"/>
      <c r="U528" s="156"/>
      <c r="V528" s="156"/>
      <c r="W528" s="156"/>
      <c r="X528" s="156"/>
      <c r="Y528" s="156"/>
      <c r="Z528" s="156"/>
    </row>
    <row r="529" spans="1:26" ht="15.75" customHeight="1" x14ac:dyDescent="0.25">
      <c r="A529" s="156"/>
      <c r="B529" s="156"/>
      <c r="C529" s="156"/>
      <c r="D529" s="156"/>
      <c r="E529" s="156"/>
      <c r="F529" s="156"/>
      <c r="G529" s="156"/>
      <c r="H529" s="156"/>
      <c r="I529" s="156"/>
      <c r="J529" s="156"/>
      <c r="K529" s="156"/>
      <c r="L529" s="156"/>
      <c r="M529" s="156"/>
      <c r="N529" s="156"/>
      <c r="O529" s="156"/>
      <c r="P529" s="156"/>
      <c r="Q529" s="156"/>
      <c r="R529" s="156"/>
      <c r="S529" s="156"/>
      <c r="T529" s="156"/>
      <c r="U529" s="156"/>
      <c r="V529" s="156"/>
      <c r="W529" s="156"/>
      <c r="X529" s="156"/>
      <c r="Y529" s="156"/>
      <c r="Z529" s="156"/>
    </row>
    <row r="530" spans="1:26" ht="15.75" customHeight="1" x14ac:dyDescent="0.25">
      <c r="A530" s="156"/>
      <c r="B530" s="156"/>
      <c r="C530" s="156"/>
      <c r="D530" s="156"/>
      <c r="E530" s="156"/>
      <c r="F530" s="156"/>
      <c r="G530" s="156"/>
      <c r="H530" s="156"/>
      <c r="I530" s="156"/>
      <c r="J530" s="156"/>
      <c r="K530" s="156"/>
      <c r="L530" s="156"/>
      <c r="M530" s="156"/>
      <c r="N530" s="156"/>
      <c r="O530" s="156"/>
      <c r="P530" s="156"/>
      <c r="Q530" s="156"/>
      <c r="R530" s="156"/>
      <c r="S530" s="156"/>
      <c r="T530" s="156"/>
      <c r="U530" s="156"/>
      <c r="V530" s="156"/>
      <c r="W530" s="156"/>
      <c r="X530" s="156"/>
      <c r="Y530" s="156"/>
      <c r="Z530" s="156"/>
    </row>
    <row r="531" spans="1:26" ht="15.75" customHeight="1" x14ac:dyDescent="0.25">
      <c r="A531" s="156"/>
      <c r="B531" s="156"/>
      <c r="C531" s="156"/>
      <c r="D531" s="156"/>
      <c r="E531" s="156"/>
      <c r="F531" s="156"/>
      <c r="G531" s="156"/>
      <c r="H531" s="156"/>
      <c r="I531" s="156"/>
      <c r="J531" s="156"/>
      <c r="K531" s="156"/>
      <c r="L531" s="156"/>
      <c r="M531" s="156"/>
      <c r="N531" s="156"/>
      <c r="O531" s="156"/>
      <c r="P531" s="156"/>
      <c r="Q531" s="156"/>
      <c r="R531" s="156"/>
      <c r="S531" s="156"/>
      <c r="T531" s="156"/>
      <c r="U531" s="156"/>
      <c r="V531" s="156"/>
      <c r="W531" s="156"/>
      <c r="X531" s="156"/>
      <c r="Y531" s="156"/>
      <c r="Z531" s="156"/>
    </row>
    <row r="532" spans="1:26" ht="15.75" customHeight="1" x14ac:dyDescent="0.25">
      <c r="A532" s="156"/>
      <c r="B532" s="156"/>
      <c r="C532" s="156"/>
      <c r="D532" s="156"/>
      <c r="E532" s="156"/>
      <c r="F532" s="156"/>
      <c r="G532" s="156"/>
      <c r="H532" s="156"/>
      <c r="I532" s="156"/>
      <c r="J532" s="156"/>
      <c r="K532" s="156"/>
      <c r="L532" s="156"/>
      <c r="M532" s="156"/>
      <c r="N532" s="156"/>
      <c r="O532" s="156"/>
      <c r="P532" s="156"/>
      <c r="Q532" s="156"/>
      <c r="R532" s="156"/>
      <c r="S532" s="156"/>
      <c r="T532" s="156"/>
      <c r="U532" s="156"/>
      <c r="V532" s="156"/>
      <c r="W532" s="156"/>
      <c r="X532" s="156"/>
      <c r="Y532" s="156"/>
      <c r="Z532" s="156"/>
    </row>
    <row r="533" spans="1:26" ht="15.75" customHeight="1" x14ac:dyDescent="0.25">
      <c r="A533" s="156"/>
      <c r="B533" s="156"/>
      <c r="C533" s="156"/>
      <c r="D533" s="156"/>
      <c r="E533" s="156"/>
      <c r="F533" s="156"/>
      <c r="G533" s="156"/>
      <c r="H533" s="156"/>
      <c r="I533" s="156"/>
      <c r="J533" s="156"/>
      <c r="K533" s="156"/>
      <c r="L533" s="156"/>
      <c r="M533" s="156"/>
      <c r="N533" s="156"/>
      <c r="O533" s="156"/>
      <c r="P533" s="156"/>
      <c r="Q533" s="156"/>
      <c r="R533" s="156"/>
      <c r="S533" s="156"/>
      <c r="T533" s="156"/>
      <c r="U533" s="156"/>
      <c r="V533" s="156"/>
      <c r="W533" s="156"/>
      <c r="X533" s="156"/>
      <c r="Y533" s="156"/>
      <c r="Z533" s="156"/>
    </row>
    <row r="534" spans="1:26" ht="15.75" customHeight="1" x14ac:dyDescent="0.25">
      <c r="A534" s="156"/>
      <c r="B534" s="156"/>
      <c r="C534" s="156"/>
      <c r="D534" s="156"/>
      <c r="E534" s="156"/>
      <c r="F534" s="156"/>
      <c r="G534" s="156"/>
      <c r="H534" s="156"/>
      <c r="I534" s="156"/>
      <c r="J534" s="156"/>
      <c r="K534" s="156"/>
      <c r="L534" s="156"/>
      <c r="M534" s="156"/>
      <c r="N534" s="156"/>
      <c r="O534" s="156"/>
      <c r="P534" s="156"/>
      <c r="Q534" s="156"/>
      <c r="R534" s="156"/>
      <c r="S534" s="156"/>
      <c r="T534" s="156"/>
      <c r="U534" s="156"/>
      <c r="V534" s="156"/>
      <c r="W534" s="156"/>
      <c r="X534" s="156"/>
      <c r="Y534" s="156"/>
      <c r="Z534" s="156"/>
    </row>
    <row r="535" spans="1:26" ht="15.75" customHeight="1" x14ac:dyDescent="0.25">
      <c r="A535" s="156"/>
      <c r="B535" s="156"/>
      <c r="C535" s="156"/>
      <c r="D535" s="156"/>
      <c r="E535" s="156"/>
      <c r="F535" s="156"/>
      <c r="G535" s="156"/>
      <c r="H535" s="156"/>
      <c r="I535" s="156"/>
      <c r="J535" s="156"/>
      <c r="K535" s="156"/>
      <c r="L535" s="156"/>
      <c r="M535" s="156"/>
      <c r="N535" s="156"/>
      <c r="O535" s="156"/>
      <c r="P535" s="156"/>
      <c r="Q535" s="156"/>
      <c r="R535" s="156"/>
      <c r="S535" s="156"/>
      <c r="T535" s="156"/>
      <c r="U535" s="156"/>
      <c r="V535" s="156"/>
      <c r="W535" s="156"/>
      <c r="X535" s="156"/>
      <c r="Y535" s="156"/>
      <c r="Z535" s="156"/>
    </row>
    <row r="536" spans="1:26" ht="15.75" customHeight="1" x14ac:dyDescent="0.25">
      <c r="A536" s="156"/>
      <c r="B536" s="156"/>
      <c r="C536" s="156"/>
      <c r="D536" s="156"/>
      <c r="E536" s="156"/>
      <c r="F536" s="156"/>
      <c r="G536" s="156"/>
      <c r="H536" s="156"/>
      <c r="I536" s="156"/>
      <c r="J536" s="156"/>
      <c r="K536" s="156"/>
      <c r="L536" s="156"/>
      <c r="M536" s="156"/>
      <c r="N536" s="156"/>
      <c r="O536" s="156"/>
      <c r="P536" s="156"/>
      <c r="Q536" s="156"/>
      <c r="R536" s="156"/>
      <c r="S536" s="156"/>
      <c r="T536" s="156"/>
      <c r="U536" s="156"/>
      <c r="V536" s="156"/>
      <c r="W536" s="156"/>
      <c r="X536" s="156"/>
      <c r="Y536" s="156"/>
      <c r="Z536" s="156"/>
    </row>
    <row r="537" spans="1:26" ht="15.75" customHeight="1" x14ac:dyDescent="0.25">
      <c r="A537" s="156"/>
      <c r="B537" s="156"/>
      <c r="C537" s="156"/>
      <c r="D537" s="156"/>
      <c r="E537" s="156"/>
      <c r="F537" s="156"/>
      <c r="G537" s="156"/>
      <c r="H537" s="156"/>
      <c r="I537" s="156"/>
      <c r="J537" s="156"/>
      <c r="K537" s="156"/>
      <c r="L537" s="156"/>
      <c r="M537" s="156"/>
      <c r="N537" s="156"/>
      <c r="O537" s="156"/>
      <c r="P537" s="156"/>
      <c r="Q537" s="156"/>
      <c r="R537" s="156"/>
      <c r="S537" s="156"/>
      <c r="T537" s="156"/>
      <c r="U537" s="156"/>
      <c r="V537" s="156"/>
      <c r="W537" s="156"/>
      <c r="X537" s="156"/>
      <c r="Y537" s="156"/>
      <c r="Z537" s="156"/>
    </row>
    <row r="538" spans="1:26" ht="15.75" customHeight="1" x14ac:dyDescent="0.25">
      <c r="A538" s="156"/>
      <c r="B538" s="156"/>
      <c r="C538" s="156"/>
      <c r="D538" s="156"/>
      <c r="E538" s="156"/>
      <c r="F538" s="156"/>
      <c r="G538" s="156"/>
      <c r="H538" s="156"/>
      <c r="I538" s="156"/>
      <c r="J538" s="156"/>
      <c r="K538" s="156"/>
      <c r="L538" s="156"/>
      <c r="M538" s="156"/>
      <c r="N538" s="156"/>
      <c r="O538" s="156"/>
      <c r="P538" s="156"/>
      <c r="Q538" s="156"/>
      <c r="R538" s="156"/>
      <c r="S538" s="156"/>
      <c r="T538" s="156"/>
      <c r="U538" s="156"/>
      <c r="V538" s="156"/>
      <c r="W538" s="156"/>
      <c r="X538" s="156"/>
      <c r="Y538" s="156"/>
      <c r="Z538" s="156"/>
    </row>
    <row r="539" spans="1:26" ht="15.75" customHeight="1" x14ac:dyDescent="0.25">
      <c r="A539" s="156"/>
      <c r="B539" s="156"/>
      <c r="C539" s="156"/>
      <c r="D539" s="156"/>
      <c r="E539" s="156"/>
      <c r="F539" s="156"/>
      <c r="G539" s="156"/>
      <c r="H539" s="156"/>
      <c r="I539" s="156"/>
      <c r="J539" s="156"/>
      <c r="K539" s="156"/>
      <c r="L539" s="156"/>
      <c r="M539" s="156"/>
      <c r="N539" s="156"/>
      <c r="O539" s="156"/>
      <c r="P539" s="156"/>
      <c r="Q539" s="156"/>
      <c r="R539" s="156"/>
      <c r="S539" s="156"/>
      <c r="T539" s="156"/>
      <c r="U539" s="156"/>
      <c r="V539" s="156"/>
      <c r="W539" s="156"/>
      <c r="X539" s="156"/>
      <c r="Y539" s="156"/>
      <c r="Z539" s="156"/>
    </row>
    <row r="540" spans="1:26" ht="15.75" customHeight="1" x14ac:dyDescent="0.25">
      <c r="A540" s="156"/>
      <c r="B540" s="156"/>
      <c r="C540" s="156"/>
      <c r="D540" s="156"/>
      <c r="E540" s="156"/>
      <c r="F540" s="156"/>
      <c r="G540" s="156"/>
      <c r="H540" s="156"/>
      <c r="I540" s="156"/>
      <c r="J540" s="156"/>
      <c r="K540" s="156"/>
      <c r="L540" s="156"/>
      <c r="M540" s="156"/>
      <c r="N540" s="156"/>
      <c r="O540" s="156"/>
      <c r="P540" s="156"/>
      <c r="Q540" s="156"/>
      <c r="R540" s="156"/>
      <c r="S540" s="156"/>
      <c r="T540" s="156"/>
      <c r="U540" s="156"/>
      <c r="V540" s="156"/>
      <c r="W540" s="156"/>
      <c r="X540" s="156"/>
      <c r="Y540" s="156"/>
      <c r="Z540" s="156"/>
    </row>
    <row r="541" spans="1:26" ht="15.75" customHeight="1" x14ac:dyDescent="0.25">
      <c r="A541" s="156"/>
      <c r="B541" s="156"/>
      <c r="C541" s="156"/>
      <c r="D541" s="156"/>
      <c r="E541" s="156"/>
      <c r="F541" s="156"/>
      <c r="G541" s="156"/>
      <c r="H541" s="156"/>
      <c r="I541" s="156"/>
      <c r="J541" s="156"/>
      <c r="K541" s="156"/>
      <c r="L541" s="156"/>
      <c r="M541" s="156"/>
      <c r="N541" s="156"/>
      <c r="O541" s="156"/>
      <c r="P541" s="156"/>
      <c r="Q541" s="156"/>
      <c r="R541" s="156"/>
      <c r="S541" s="156"/>
      <c r="T541" s="156"/>
      <c r="U541" s="156"/>
      <c r="V541" s="156"/>
      <c r="W541" s="156"/>
      <c r="X541" s="156"/>
      <c r="Y541" s="156"/>
      <c r="Z541" s="156"/>
    </row>
    <row r="542" spans="1:26" ht="15.75" customHeight="1" x14ac:dyDescent="0.25">
      <c r="A542" s="156"/>
      <c r="B542" s="156"/>
      <c r="C542" s="156"/>
      <c r="D542" s="156"/>
      <c r="E542" s="156"/>
      <c r="F542" s="156"/>
      <c r="G542" s="156"/>
      <c r="H542" s="156"/>
      <c r="I542" s="156"/>
      <c r="J542" s="156"/>
      <c r="K542" s="156"/>
      <c r="L542" s="156"/>
      <c r="M542" s="156"/>
      <c r="N542" s="156"/>
      <c r="O542" s="156"/>
      <c r="P542" s="156"/>
      <c r="Q542" s="156"/>
      <c r="R542" s="156"/>
      <c r="S542" s="156"/>
      <c r="T542" s="156"/>
      <c r="U542" s="156"/>
      <c r="V542" s="156"/>
      <c r="W542" s="156"/>
      <c r="X542" s="156"/>
      <c r="Y542" s="156"/>
      <c r="Z542" s="156"/>
    </row>
    <row r="543" spans="1:26" ht="15.75" customHeight="1" x14ac:dyDescent="0.25">
      <c r="A543" s="156"/>
      <c r="B543" s="156"/>
      <c r="C543" s="156"/>
      <c r="D543" s="156"/>
      <c r="E543" s="156"/>
      <c r="F543" s="156"/>
      <c r="G543" s="156"/>
      <c r="H543" s="156"/>
      <c r="I543" s="156"/>
      <c r="J543" s="156"/>
      <c r="K543" s="156"/>
      <c r="L543" s="156"/>
      <c r="M543" s="156"/>
      <c r="N543" s="156"/>
      <c r="O543" s="156"/>
      <c r="P543" s="156"/>
      <c r="Q543" s="156"/>
      <c r="R543" s="156"/>
      <c r="S543" s="156"/>
      <c r="T543" s="156"/>
      <c r="U543" s="156"/>
      <c r="V543" s="156"/>
      <c r="W543" s="156"/>
      <c r="X543" s="156"/>
      <c r="Y543" s="156"/>
      <c r="Z543" s="156"/>
    </row>
    <row r="544" spans="1:26" ht="15.75" customHeight="1" x14ac:dyDescent="0.25">
      <c r="A544" s="156"/>
      <c r="B544" s="156"/>
      <c r="C544" s="156"/>
      <c r="D544" s="156"/>
      <c r="E544" s="156"/>
      <c r="F544" s="156"/>
      <c r="G544" s="156"/>
      <c r="H544" s="156"/>
      <c r="I544" s="156"/>
      <c r="J544" s="156"/>
      <c r="K544" s="156"/>
      <c r="L544" s="156"/>
      <c r="M544" s="156"/>
      <c r="N544" s="156"/>
      <c r="O544" s="156"/>
      <c r="P544" s="156"/>
      <c r="Q544" s="156"/>
      <c r="R544" s="156"/>
      <c r="S544" s="156"/>
      <c r="T544" s="156"/>
      <c r="U544" s="156"/>
      <c r="V544" s="156"/>
      <c r="W544" s="156"/>
      <c r="X544" s="156"/>
      <c r="Y544" s="156"/>
      <c r="Z544" s="156"/>
    </row>
    <row r="545" spans="1:26" ht="15.75" customHeight="1" x14ac:dyDescent="0.25">
      <c r="A545" s="156"/>
      <c r="B545" s="156"/>
      <c r="C545" s="156"/>
      <c r="D545" s="156"/>
      <c r="E545" s="156"/>
      <c r="F545" s="156"/>
      <c r="G545" s="156"/>
      <c r="H545" s="156"/>
      <c r="I545" s="156"/>
      <c r="J545" s="156"/>
      <c r="K545" s="156"/>
      <c r="L545" s="156"/>
      <c r="M545" s="156"/>
      <c r="N545" s="156"/>
      <c r="O545" s="156"/>
      <c r="P545" s="156"/>
      <c r="Q545" s="156"/>
      <c r="R545" s="156"/>
      <c r="S545" s="156"/>
      <c r="T545" s="156"/>
      <c r="U545" s="156"/>
      <c r="V545" s="156"/>
      <c r="W545" s="156"/>
      <c r="X545" s="156"/>
      <c r="Y545" s="156"/>
      <c r="Z545" s="156"/>
    </row>
    <row r="546" spans="1:26" ht="15.75" customHeight="1" x14ac:dyDescent="0.25">
      <c r="A546" s="156"/>
      <c r="B546" s="156"/>
      <c r="C546" s="156"/>
      <c r="D546" s="156"/>
      <c r="E546" s="156"/>
      <c r="F546" s="156"/>
      <c r="G546" s="156"/>
      <c r="H546" s="156"/>
      <c r="I546" s="156"/>
      <c r="J546" s="156"/>
      <c r="K546" s="156"/>
      <c r="L546" s="156"/>
      <c r="M546" s="156"/>
      <c r="N546" s="156"/>
      <c r="O546" s="156"/>
      <c r="P546" s="156"/>
      <c r="Q546" s="156"/>
      <c r="R546" s="156"/>
      <c r="S546" s="156"/>
      <c r="T546" s="156"/>
      <c r="U546" s="156"/>
      <c r="V546" s="156"/>
      <c r="W546" s="156"/>
      <c r="X546" s="156"/>
      <c r="Y546" s="156"/>
      <c r="Z546" s="156"/>
    </row>
    <row r="547" spans="1:26" ht="15.75" customHeight="1" x14ac:dyDescent="0.25">
      <c r="A547" s="156"/>
      <c r="B547" s="156"/>
      <c r="C547" s="156"/>
      <c r="D547" s="156"/>
      <c r="E547" s="156"/>
      <c r="F547" s="156"/>
      <c r="G547" s="156"/>
      <c r="H547" s="156"/>
      <c r="I547" s="156"/>
      <c r="J547" s="156"/>
      <c r="K547" s="156"/>
      <c r="L547" s="156"/>
      <c r="M547" s="156"/>
      <c r="N547" s="156"/>
      <c r="O547" s="156"/>
      <c r="P547" s="156"/>
      <c r="Q547" s="156"/>
      <c r="R547" s="156"/>
      <c r="S547" s="156"/>
      <c r="T547" s="156"/>
      <c r="U547" s="156"/>
      <c r="V547" s="156"/>
      <c r="W547" s="156"/>
      <c r="X547" s="156"/>
      <c r="Y547" s="156"/>
      <c r="Z547" s="156"/>
    </row>
    <row r="548" spans="1:26" ht="15.75" customHeight="1" x14ac:dyDescent="0.25">
      <c r="A548" s="156"/>
      <c r="B548" s="156"/>
      <c r="C548" s="156"/>
      <c r="D548" s="156"/>
      <c r="E548" s="156"/>
      <c r="F548" s="156"/>
      <c r="G548" s="156"/>
      <c r="H548" s="156"/>
      <c r="I548" s="156"/>
      <c r="J548" s="156"/>
      <c r="K548" s="156"/>
      <c r="L548" s="156"/>
      <c r="M548" s="156"/>
      <c r="N548" s="156"/>
      <c r="O548" s="156"/>
      <c r="P548" s="156"/>
      <c r="Q548" s="156"/>
      <c r="R548" s="156"/>
      <c r="S548" s="156"/>
      <c r="T548" s="156"/>
      <c r="U548" s="156"/>
      <c r="V548" s="156"/>
      <c r="W548" s="156"/>
      <c r="X548" s="156"/>
      <c r="Y548" s="156"/>
      <c r="Z548" s="156"/>
    </row>
    <row r="549" spans="1:26" ht="15.75" customHeight="1" x14ac:dyDescent="0.25">
      <c r="A549" s="156"/>
      <c r="B549" s="156"/>
      <c r="C549" s="156"/>
      <c r="D549" s="156"/>
      <c r="E549" s="156"/>
      <c r="F549" s="156"/>
      <c r="G549" s="156"/>
      <c r="H549" s="156"/>
      <c r="I549" s="156"/>
      <c r="J549" s="156"/>
      <c r="K549" s="156"/>
      <c r="L549" s="156"/>
      <c r="M549" s="156"/>
      <c r="N549" s="156"/>
      <c r="O549" s="156"/>
      <c r="P549" s="156"/>
      <c r="Q549" s="156"/>
      <c r="R549" s="156"/>
      <c r="S549" s="156"/>
      <c r="T549" s="156"/>
      <c r="U549" s="156"/>
      <c r="V549" s="156"/>
      <c r="W549" s="156"/>
      <c r="X549" s="156"/>
      <c r="Y549" s="156"/>
      <c r="Z549" s="156"/>
    </row>
    <row r="550" spans="1:26" ht="15.75" customHeight="1" x14ac:dyDescent="0.25">
      <c r="A550" s="156"/>
      <c r="B550" s="156"/>
      <c r="C550" s="156"/>
      <c r="D550" s="156"/>
      <c r="E550" s="156"/>
      <c r="F550" s="156"/>
      <c r="G550" s="156"/>
      <c r="H550" s="156"/>
      <c r="I550" s="156"/>
      <c r="J550" s="156"/>
      <c r="K550" s="156"/>
      <c r="L550" s="156"/>
      <c r="M550" s="156"/>
      <c r="N550" s="156"/>
      <c r="O550" s="156"/>
      <c r="P550" s="156"/>
      <c r="Q550" s="156"/>
      <c r="R550" s="156"/>
      <c r="S550" s="156"/>
      <c r="T550" s="156"/>
      <c r="U550" s="156"/>
      <c r="V550" s="156"/>
      <c r="W550" s="156"/>
      <c r="X550" s="156"/>
      <c r="Y550" s="156"/>
      <c r="Z550" s="156"/>
    </row>
    <row r="551" spans="1:26" ht="15.75" customHeight="1" x14ac:dyDescent="0.25">
      <c r="A551" s="156"/>
      <c r="B551" s="156"/>
      <c r="C551" s="156"/>
      <c r="D551" s="156"/>
      <c r="E551" s="156"/>
      <c r="F551" s="156"/>
      <c r="G551" s="156"/>
      <c r="H551" s="156"/>
      <c r="I551" s="156"/>
      <c r="J551" s="156"/>
      <c r="K551" s="156"/>
      <c r="L551" s="156"/>
      <c r="M551" s="156"/>
      <c r="N551" s="156"/>
      <c r="O551" s="156"/>
      <c r="P551" s="156"/>
      <c r="Q551" s="156"/>
      <c r="R551" s="156"/>
      <c r="S551" s="156"/>
      <c r="T551" s="156"/>
      <c r="U551" s="156"/>
      <c r="V551" s="156"/>
      <c r="W551" s="156"/>
      <c r="X551" s="156"/>
      <c r="Y551" s="156"/>
      <c r="Z551" s="156"/>
    </row>
    <row r="552" spans="1:26" ht="15.75" customHeight="1" x14ac:dyDescent="0.25">
      <c r="A552" s="156"/>
      <c r="B552" s="156"/>
      <c r="C552" s="156"/>
      <c r="D552" s="156"/>
      <c r="E552" s="156"/>
      <c r="F552" s="156"/>
      <c r="G552" s="156"/>
      <c r="H552" s="156"/>
      <c r="I552" s="156"/>
      <c r="J552" s="156"/>
      <c r="K552" s="156"/>
      <c r="L552" s="156"/>
      <c r="M552" s="156"/>
      <c r="N552" s="156"/>
      <c r="O552" s="156"/>
      <c r="P552" s="156"/>
      <c r="Q552" s="156"/>
      <c r="R552" s="156"/>
      <c r="S552" s="156"/>
      <c r="T552" s="156"/>
      <c r="U552" s="156"/>
      <c r="V552" s="156"/>
      <c r="W552" s="156"/>
      <c r="X552" s="156"/>
      <c r="Y552" s="156"/>
      <c r="Z552" s="156"/>
    </row>
    <row r="553" spans="1:26" ht="15.75" customHeight="1" x14ac:dyDescent="0.25">
      <c r="A553" s="156"/>
      <c r="B553" s="156"/>
      <c r="C553" s="156"/>
      <c r="D553" s="156"/>
      <c r="E553" s="156"/>
      <c r="F553" s="156"/>
      <c r="G553" s="156"/>
      <c r="H553" s="156"/>
      <c r="I553" s="156"/>
      <c r="J553" s="156"/>
      <c r="K553" s="156"/>
      <c r="L553" s="156"/>
      <c r="M553" s="156"/>
      <c r="N553" s="156"/>
      <c r="O553" s="156"/>
      <c r="P553" s="156"/>
      <c r="Q553" s="156"/>
      <c r="R553" s="156"/>
      <c r="S553" s="156"/>
      <c r="T553" s="156"/>
      <c r="U553" s="156"/>
      <c r="V553" s="156"/>
      <c r="W553" s="156"/>
      <c r="X553" s="156"/>
      <c r="Y553" s="156"/>
      <c r="Z553" s="156"/>
    </row>
    <row r="554" spans="1:26" ht="15.75" customHeight="1" x14ac:dyDescent="0.25">
      <c r="A554" s="156"/>
      <c r="B554" s="156"/>
      <c r="C554" s="156"/>
      <c r="D554" s="156"/>
      <c r="E554" s="156"/>
      <c r="F554" s="156"/>
      <c r="G554" s="156"/>
      <c r="H554" s="156"/>
      <c r="I554" s="156"/>
      <c r="J554" s="156"/>
      <c r="K554" s="156"/>
      <c r="L554" s="156"/>
      <c r="M554" s="156"/>
      <c r="N554" s="156"/>
      <c r="O554" s="156"/>
      <c r="P554" s="156"/>
      <c r="Q554" s="156"/>
      <c r="R554" s="156"/>
      <c r="S554" s="156"/>
      <c r="T554" s="156"/>
      <c r="U554" s="156"/>
      <c r="V554" s="156"/>
      <c r="W554" s="156"/>
      <c r="X554" s="156"/>
      <c r="Y554" s="156"/>
      <c r="Z554" s="156"/>
    </row>
    <row r="555" spans="1:26" ht="15.75" customHeight="1" x14ac:dyDescent="0.25">
      <c r="A555" s="156"/>
      <c r="B555" s="156"/>
      <c r="C555" s="156"/>
      <c r="D555" s="156"/>
      <c r="E555" s="156"/>
      <c r="F555" s="156"/>
      <c r="G555" s="156"/>
      <c r="H555" s="156"/>
      <c r="I555" s="156"/>
      <c r="J555" s="156"/>
      <c r="K555" s="156"/>
      <c r="L555" s="156"/>
      <c r="M555" s="156"/>
      <c r="N555" s="156"/>
      <c r="O555" s="156"/>
      <c r="P555" s="156"/>
      <c r="Q555" s="156"/>
      <c r="R555" s="156"/>
      <c r="S555" s="156"/>
      <c r="T555" s="156"/>
      <c r="U555" s="156"/>
      <c r="V555" s="156"/>
      <c r="W555" s="156"/>
      <c r="X555" s="156"/>
      <c r="Y555" s="156"/>
      <c r="Z555" s="156"/>
    </row>
    <row r="556" spans="1:26" ht="15.75" customHeight="1" x14ac:dyDescent="0.25">
      <c r="A556" s="156"/>
      <c r="B556" s="156"/>
      <c r="C556" s="156"/>
      <c r="D556" s="156"/>
      <c r="E556" s="156"/>
      <c r="F556" s="156"/>
      <c r="G556" s="156"/>
      <c r="H556" s="156"/>
      <c r="I556" s="156"/>
      <c r="J556" s="156"/>
      <c r="K556" s="156"/>
      <c r="L556" s="156"/>
      <c r="M556" s="156"/>
      <c r="N556" s="156"/>
      <c r="O556" s="156"/>
      <c r="P556" s="156"/>
      <c r="Q556" s="156"/>
      <c r="R556" s="156"/>
      <c r="S556" s="156"/>
      <c r="T556" s="156"/>
      <c r="U556" s="156"/>
      <c r="V556" s="156"/>
      <c r="W556" s="156"/>
      <c r="X556" s="156"/>
      <c r="Y556" s="156"/>
      <c r="Z556" s="156"/>
    </row>
    <row r="557" spans="1:26" ht="15.75" customHeight="1" x14ac:dyDescent="0.25">
      <c r="A557" s="156"/>
      <c r="B557" s="156"/>
      <c r="C557" s="156"/>
      <c r="D557" s="156"/>
      <c r="E557" s="156"/>
      <c r="F557" s="156"/>
      <c r="G557" s="156"/>
      <c r="H557" s="156"/>
      <c r="I557" s="156"/>
      <c r="J557" s="156"/>
      <c r="K557" s="156"/>
      <c r="L557" s="156"/>
      <c r="M557" s="156"/>
      <c r="N557" s="156"/>
      <c r="O557" s="156"/>
      <c r="P557" s="156"/>
      <c r="Q557" s="156"/>
      <c r="R557" s="156"/>
      <c r="S557" s="156"/>
      <c r="T557" s="156"/>
      <c r="U557" s="156"/>
      <c r="V557" s="156"/>
      <c r="W557" s="156"/>
      <c r="X557" s="156"/>
      <c r="Y557" s="156"/>
      <c r="Z557" s="156"/>
    </row>
    <row r="558" spans="1:26" ht="15.75" customHeight="1" x14ac:dyDescent="0.25">
      <c r="A558" s="156"/>
      <c r="B558" s="156"/>
      <c r="C558" s="156"/>
      <c r="D558" s="156"/>
      <c r="E558" s="156"/>
      <c r="F558" s="156"/>
      <c r="G558" s="156"/>
      <c r="H558" s="156"/>
      <c r="I558" s="156"/>
      <c r="J558" s="156"/>
      <c r="K558" s="156"/>
      <c r="L558" s="156"/>
      <c r="M558" s="156"/>
      <c r="N558" s="156"/>
      <c r="O558" s="156"/>
      <c r="P558" s="156"/>
      <c r="Q558" s="156"/>
      <c r="R558" s="156"/>
      <c r="S558" s="156"/>
      <c r="T558" s="156"/>
      <c r="U558" s="156"/>
      <c r="V558" s="156"/>
      <c r="W558" s="156"/>
      <c r="X558" s="156"/>
      <c r="Y558" s="156"/>
      <c r="Z558" s="156"/>
    </row>
    <row r="559" spans="1:26" ht="15.75" customHeight="1" x14ac:dyDescent="0.25">
      <c r="A559" s="156"/>
      <c r="B559" s="156"/>
      <c r="C559" s="156"/>
      <c r="D559" s="156"/>
      <c r="E559" s="156"/>
      <c r="F559" s="156"/>
      <c r="G559" s="156"/>
      <c r="H559" s="156"/>
      <c r="I559" s="156"/>
      <c r="J559" s="156"/>
      <c r="K559" s="156"/>
      <c r="L559" s="156"/>
      <c r="M559" s="156"/>
      <c r="N559" s="156"/>
      <c r="O559" s="156"/>
      <c r="P559" s="156"/>
      <c r="Q559" s="156"/>
      <c r="R559" s="156"/>
      <c r="S559" s="156"/>
      <c r="T559" s="156"/>
      <c r="U559" s="156"/>
      <c r="V559" s="156"/>
      <c r="W559" s="156"/>
      <c r="X559" s="156"/>
      <c r="Y559" s="156"/>
      <c r="Z559" s="156"/>
    </row>
    <row r="560" spans="1:26" ht="15.75" customHeight="1" x14ac:dyDescent="0.25">
      <c r="A560" s="156"/>
      <c r="B560" s="156"/>
      <c r="C560" s="156"/>
      <c r="D560" s="156"/>
      <c r="E560" s="156"/>
      <c r="F560" s="156"/>
      <c r="G560" s="156"/>
      <c r="H560" s="156"/>
      <c r="I560" s="156"/>
      <c r="J560" s="156"/>
      <c r="K560" s="156"/>
      <c r="L560" s="156"/>
      <c r="M560" s="156"/>
      <c r="N560" s="156"/>
      <c r="O560" s="156"/>
      <c r="P560" s="156"/>
      <c r="Q560" s="156"/>
      <c r="R560" s="156"/>
      <c r="S560" s="156"/>
      <c r="T560" s="156"/>
      <c r="U560" s="156"/>
      <c r="V560" s="156"/>
      <c r="W560" s="156"/>
      <c r="X560" s="156"/>
      <c r="Y560" s="156"/>
      <c r="Z560" s="156"/>
    </row>
    <row r="561" spans="1:26" ht="15.75" customHeight="1" x14ac:dyDescent="0.25">
      <c r="A561" s="156"/>
      <c r="B561" s="156"/>
      <c r="C561" s="156"/>
      <c r="D561" s="156"/>
      <c r="E561" s="156"/>
      <c r="F561" s="156"/>
      <c r="G561" s="156"/>
      <c r="H561" s="156"/>
      <c r="I561" s="156"/>
      <c r="J561" s="156"/>
      <c r="K561" s="156"/>
      <c r="L561" s="156"/>
      <c r="M561" s="156"/>
      <c r="N561" s="156"/>
      <c r="O561" s="156"/>
      <c r="P561" s="156"/>
      <c r="Q561" s="156"/>
      <c r="R561" s="156"/>
      <c r="S561" s="156"/>
      <c r="T561" s="156"/>
      <c r="U561" s="156"/>
      <c r="V561" s="156"/>
      <c r="W561" s="156"/>
      <c r="X561" s="156"/>
      <c r="Y561" s="156"/>
      <c r="Z561" s="156"/>
    </row>
    <row r="562" spans="1:26" ht="15.75" customHeight="1" x14ac:dyDescent="0.25">
      <c r="A562" s="156"/>
      <c r="B562" s="156"/>
      <c r="C562" s="156"/>
      <c r="D562" s="156"/>
      <c r="E562" s="156"/>
      <c r="F562" s="156"/>
      <c r="G562" s="156"/>
      <c r="H562" s="156"/>
      <c r="I562" s="156"/>
      <c r="J562" s="156"/>
      <c r="K562" s="156"/>
      <c r="L562" s="156"/>
      <c r="M562" s="156"/>
      <c r="N562" s="156"/>
      <c r="O562" s="156"/>
      <c r="P562" s="156"/>
      <c r="Q562" s="156"/>
      <c r="R562" s="156"/>
      <c r="S562" s="156"/>
      <c r="T562" s="156"/>
      <c r="U562" s="156"/>
      <c r="V562" s="156"/>
      <c r="W562" s="156"/>
      <c r="X562" s="156"/>
      <c r="Y562" s="156"/>
      <c r="Z562" s="156"/>
    </row>
    <row r="563" spans="1:26" ht="15.75" customHeight="1" x14ac:dyDescent="0.25">
      <c r="A563" s="156"/>
      <c r="B563" s="156"/>
      <c r="C563" s="156"/>
      <c r="D563" s="156"/>
      <c r="E563" s="156"/>
      <c r="F563" s="156"/>
      <c r="G563" s="156"/>
      <c r="H563" s="156"/>
      <c r="I563" s="156"/>
      <c r="J563" s="156"/>
      <c r="K563" s="156"/>
      <c r="L563" s="156"/>
      <c r="M563" s="156"/>
      <c r="N563" s="156"/>
      <c r="O563" s="156"/>
      <c r="P563" s="156"/>
      <c r="Q563" s="156"/>
      <c r="R563" s="156"/>
      <c r="S563" s="156"/>
      <c r="T563" s="156"/>
      <c r="U563" s="156"/>
      <c r="V563" s="156"/>
      <c r="W563" s="156"/>
      <c r="X563" s="156"/>
      <c r="Y563" s="156"/>
      <c r="Z563" s="156"/>
    </row>
    <row r="564" spans="1:26" ht="15.75" customHeight="1" x14ac:dyDescent="0.25">
      <c r="A564" s="156"/>
      <c r="B564" s="156"/>
      <c r="C564" s="156"/>
      <c r="D564" s="156"/>
      <c r="E564" s="156"/>
      <c r="F564" s="156"/>
      <c r="G564" s="156"/>
      <c r="H564" s="156"/>
      <c r="I564" s="156"/>
      <c r="J564" s="156"/>
      <c r="K564" s="156"/>
      <c r="L564" s="156"/>
      <c r="M564" s="156"/>
      <c r="N564" s="156"/>
      <c r="O564" s="156"/>
      <c r="P564" s="156"/>
      <c r="Q564" s="156"/>
      <c r="R564" s="156"/>
      <c r="S564" s="156"/>
      <c r="T564" s="156"/>
      <c r="U564" s="156"/>
      <c r="V564" s="156"/>
      <c r="W564" s="156"/>
      <c r="X564" s="156"/>
      <c r="Y564" s="156"/>
      <c r="Z564" s="156"/>
    </row>
    <row r="565" spans="1:26" ht="15.75" customHeight="1" x14ac:dyDescent="0.25">
      <c r="A565" s="156"/>
      <c r="B565" s="156"/>
      <c r="C565" s="156"/>
      <c r="D565" s="156"/>
      <c r="E565" s="156"/>
      <c r="F565" s="156"/>
      <c r="G565" s="156"/>
      <c r="H565" s="156"/>
      <c r="I565" s="156"/>
      <c r="J565" s="156"/>
      <c r="K565" s="156"/>
      <c r="L565" s="156"/>
      <c r="M565" s="156"/>
      <c r="N565" s="156"/>
      <c r="O565" s="156"/>
      <c r="P565" s="156"/>
      <c r="Q565" s="156"/>
      <c r="R565" s="156"/>
      <c r="S565" s="156"/>
      <c r="T565" s="156"/>
      <c r="U565" s="156"/>
      <c r="V565" s="156"/>
      <c r="W565" s="156"/>
      <c r="X565" s="156"/>
      <c r="Y565" s="156"/>
      <c r="Z565" s="156"/>
    </row>
    <row r="566" spans="1:26" ht="15.75" customHeight="1" x14ac:dyDescent="0.25">
      <c r="A566" s="156"/>
      <c r="B566" s="156"/>
      <c r="C566" s="156"/>
      <c r="D566" s="156"/>
      <c r="E566" s="156"/>
      <c r="F566" s="156"/>
      <c r="G566" s="156"/>
      <c r="H566" s="156"/>
      <c r="I566" s="156"/>
      <c r="J566" s="156"/>
      <c r="K566" s="156"/>
      <c r="L566" s="156"/>
      <c r="M566" s="156"/>
      <c r="N566" s="156"/>
      <c r="O566" s="156"/>
      <c r="P566" s="156"/>
      <c r="Q566" s="156"/>
      <c r="R566" s="156"/>
      <c r="S566" s="156"/>
      <c r="T566" s="156"/>
      <c r="U566" s="156"/>
      <c r="V566" s="156"/>
      <c r="W566" s="156"/>
      <c r="X566" s="156"/>
      <c r="Y566" s="156"/>
      <c r="Z566" s="156"/>
    </row>
    <row r="567" spans="1:26" ht="15.75" customHeight="1" x14ac:dyDescent="0.25">
      <c r="A567" s="156"/>
      <c r="B567" s="156"/>
      <c r="C567" s="156"/>
      <c r="D567" s="156"/>
      <c r="E567" s="156"/>
      <c r="F567" s="156"/>
      <c r="G567" s="156"/>
      <c r="H567" s="156"/>
      <c r="I567" s="156"/>
      <c r="J567" s="156"/>
      <c r="K567" s="156"/>
      <c r="L567" s="156"/>
      <c r="M567" s="156"/>
      <c r="N567" s="156"/>
      <c r="O567" s="156"/>
      <c r="P567" s="156"/>
      <c r="Q567" s="156"/>
      <c r="R567" s="156"/>
      <c r="S567" s="156"/>
      <c r="T567" s="156"/>
      <c r="U567" s="156"/>
      <c r="V567" s="156"/>
      <c r="W567" s="156"/>
      <c r="X567" s="156"/>
      <c r="Y567" s="156"/>
      <c r="Z567" s="156"/>
    </row>
    <row r="568" spans="1:26" ht="15.75" customHeight="1" x14ac:dyDescent="0.25">
      <c r="A568" s="156"/>
      <c r="B568" s="156"/>
      <c r="C568" s="156"/>
      <c r="D568" s="156"/>
      <c r="E568" s="156"/>
      <c r="F568" s="156"/>
      <c r="G568" s="156"/>
      <c r="H568" s="156"/>
      <c r="I568" s="156"/>
      <c r="J568" s="156"/>
      <c r="K568" s="156"/>
      <c r="L568" s="156"/>
      <c r="M568" s="156"/>
      <c r="N568" s="156"/>
      <c r="O568" s="156"/>
      <c r="P568" s="156"/>
      <c r="Q568" s="156"/>
      <c r="R568" s="156"/>
      <c r="S568" s="156"/>
      <c r="T568" s="156"/>
      <c r="U568" s="156"/>
      <c r="V568" s="156"/>
      <c r="W568" s="156"/>
      <c r="X568" s="156"/>
      <c r="Y568" s="156"/>
      <c r="Z568" s="156"/>
    </row>
    <row r="569" spans="1:26" ht="15.75" customHeight="1" x14ac:dyDescent="0.25">
      <c r="A569" s="156"/>
      <c r="B569" s="156"/>
      <c r="C569" s="156"/>
      <c r="D569" s="156"/>
      <c r="E569" s="156"/>
      <c r="F569" s="156"/>
      <c r="G569" s="156"/>
      <c r="H569" s="156"/>
      <c r="I569" s="156"/>
      <c r="J569" s="156"/>
      <c r="K569" s="156"/>
      <c r="L569" s="156"/>
      <c r="M569" s="156"/>
      <c r="N569" s="156"/>
      <c r="O569" s="156"/>
      <c r="P569" s="156"/>
      <c r="Q569" s="156"/>
      <c r="R569" s="156"/>
      <c r="S569" s="156"/>
      <c r="T569" s="156"/>
      <c r="U569" s="156"/>
      <c r="V569" s="156"/>
      <c r="W569" s="156"/>
      <c r="X569" s="156"/>
      <c r="Y569" s="156"/>
      <c r="Z569" s="156"/>
    </row>
    <row r="570" spans="1:26" ht="15.75" customHeight="1" x14ac:dyDescent="0.25">
      <c r="A570" s="156"/>
      <c r="B570" s="156"/>
      <c r="C570" s="156"/>
      <c r="D570" s="156"/>
      <c r="E570" s="156"/>
      <c r="F570" s="156"/>
      <c r="G570" s="156"/>
      <c r="H570" s="156"/>
      <c r="I570" s="156"/>
      <c r="J570" s="156"/>
      <c r="K570" s="156"/>
      <c r="L570" s="156"/>
      <c r="M570" s="156"/>
      <c r="N570" s="156"/>
      <c r="O570" s="156"/>
      <c r="P570" s="156"/>
      <c r="Q570" s="156"/>
      <c r="R570" s="156"/>
      <c r="S570" s="156"/>
      <c r="T570" s="156"/>
      <c r="U570" s="156"/>
      <c r="V570" s="156"/>
      <c r="W570" s="156"/>
      <c r="X570" s="156"/>
      <c r="Y570" s="156"/>
      <c r="Z570" s="156"/>
    </row>
    <row r="571" spans="1:26" ht="15.75" customHeight="1" x14ac:dyDescent="0.25">
      <c r="A571" s="156"/>
      <c r="B571" s="156"/>
      <c r="C571" s="156"/>
      <c r="D571" s="156"/>
      <c r="E571" s="156"/>
      <c r="F571" s="156"/>
      <c r="G571" s="156"/>
      <c r="H571" s="156"/>
      <c r="I571" s="156"/>
      <c r="J571" s="156"/>
      <c r="K571" s="156"/>
      <c r="L571" s="156"/>
      <c r="M571" s="156"/>
      <c r="N571" s="156"/>
      <c r="O571" s="156"/>
      <c r="P571" s="156"/>
      <c r="Q571" s="156"/>
      <c r="R571" s="156"/>
      <c r="S571" s="156"/>
      <c r="T571" s="156"/>
      <c r="U571" s="156"/>
      <c r="V571" s="156"/>
      <c r="W571" s="156"/>
      <c r="X571" s="156"/>
      <c r="Y571" s="156"/>
      <c r="Z571" s="156"/>
    </row>
    <row r="572" spans="1:26" ht="15.75" customHeight="1" x14ac:dyDescent="0.25">
      <c r="A572" s="156"/>
      <c r="B572" s="156"/>
      <c r="C572" s="156"/>
      <c r="D572" s="156"/>
      <c r="E572" s="156"/>
      <c r="F572" s="156"/>
      <c r="G572" s="156"/>
      <c r="H572" s="156"/>
      <c r="I572" s="156"/>
      <c r="J572" s="156"/>
      <c r="K572" s="156"/>
      <c r="L572" s="156"/>
      <c r="M572" s="156"/>
      <c r="N572" s="156"/>
      <c r="O572" s="156"/>
      <c r="P572" s="156"/>
      <c r="Q572" s="156"/>
      <c r="R572" s="156"/>
      <c r="S572" s="156"/>
      <c r="T572" s="156"/>
      <c r="U572" s="156"/>
      <c r="V572" s="156"/>
      <c r="W572" s="156"/>
      <c r="X572" s="156"/>
      <c r="Y572" s="156"/>
      <c r="Z572" s="156"/>
    </row>
    <row r="573" spans="1:26" ht="15.75" customHeight="1" x14ac:dyDescent="0.25">
      <c r="A573" s="156"/>
      <c r="B573" s="156"/>
      <c r="C573" s="156"/>
      <c r="D573" s="156"/>
      <c r="E573" s="156"/>
      <c r="F573" s="156"/>
      <c r="G573" s="156"/>
      <c r="H573" s="156"/>
      <c r="I573" s="156"/>
      <c r="J573" s="156"/>
      <c r="K573" s="156"/>
      <c r="L573" s="156"/>
      <c r="M573" s="156"/>
      <c r="N573" s="156"/>
      <c r="O573" s="156"/>
      <c r="P573" s="156"/>
      <c r="Q573" s="156"/>
      <c r="R573" s="156"/>
      <c r="S573" s="156"/>
      <c r="T573" s="156"/>
      <c r="U573" s="156"/>
      <c r="V573" s="156"/>
      <c r="W573" s="156"/>
      <c r="X573" s="156"/>
      <c r="Y573" s="156"/>
      <c r="Z573" s="156"/>
    </row>
    <row r="574" spans="1:26" ht="15.75" customHeight="1" x14ac:dyDescent="0.25">
      <c r="A574" s="156"/>
      <c r="B574" s="156"/>
      <c r="C574" s="156"/>
      <c r="D574" s="156"/>
      <c r="E574" s="156"/>
      <c r="F574" s="156"/>
      <c r="G574" s="156"/>
      <c r="H574" s="156"/>
      <c r="I574" s="156"/>
      <c r="J574" s="156"/>
      <c r="K574" s="156"/>
      <c r="L574" s="156"/>
      <c r="M574" s="156"/>
      <c r="N574" s="156"/>
      <c r="O574" s="156"/>
      <c r="P574" s="156"/>
      <c r="Q574" s="156"/>
      <c r="R574" s="156"/>
      <c r="S574" s="156"/>
      <c r="T574" s="156"/>
      <c r="U574" s="156"/>
      <c r="V574" s="156"/>
      <c r="W574" s="156"/>
      <c r="X574" s="156"/>
      <c r="Y574" s="156"/>
      <c r="Z574" s="156"/>
    </row>
    <row r="575" spans="1:26" ht="15.75" customHeight="1" x14ac:dyDescent="0.25">
      <c r="A575" s="156"/>
      <c r="B575" s="156"/>
      <c r="C575" s="156"/>
      <c r="D575" s="156"/>
      <c r="E575" s="156"/>
      <c r="F575" s="156"/>
      <c r="G575" s="156"/>
      <c r="H575" s="156"/>
      <c r="I575" s="156"/>
      <c r="J575" s="156"/>
      <c r="K575" s="156"/>
      <c r="L575" s="156"/>
      <c r="M575" s="156"/>
      <c r="N575" s="156"/>
      <c r="O575" s="156"/>
      <c r="P575" s="156"/>
      <c r="Q575" s="156"/>
      <c r="R575" s="156"/>
      <c r="S575" s="156"/>
      <c r="T575" s="156"/>
      <c r="U575" s="156"/>
      <c r="V575" s="156"/>
      <c r="W575" s="156"/>
      <c r="X575" s="156"/>
      <c r="Y575" s="156"/>
      <c r="Z575" s="156"/>
    </row>
    <row r="576" spans="1:26" ht="15.75" customHeight="1" x14ac:dyDescent="0.25">
      <c r="A576" s="156"/>
      <c r="B576" s="156"/>
      <c r="C576" s="156"/>
      <c r="D576" s="156"/>
      <c r="E576" s="156"/>
      <c r="F576" s="156"/>
      <c r="G576" s="156"/>
      <c r="H576" s="156"/>
      <c r="I576" s="156"/>
      <c r="J576" s="156"/>
      <c r="K576" s="156"/>
      <c r="L576" s="156"/>
      <c r="M576" s="156"/>
      <c r="N576" s="156"/>
      <c r="O576" s="156"/>
      <c r="P576" s="156"/>
      <c r="Q576" s="156"/>
      <c r="R576" s="156"/>
      <c r="S576" s="156"/>
      <c r="T576" s="156"/>
      <c r="U576" s="156"/>
      <c r="V576" s="156"/>
      <c r="W576" s="156"/>
      <c r="X576" s="156"/>
      <c r="Y576" s="156"/>
      <c r="Z576" s="156"/>
    </row>
    <row r="577" spans="1:26" ht="15.75" customHeight="1" x14ac:dyDescent="0.25">
      <c r="A577" s="156"/>
      <c r="B577" s="156"/>
      <c r="C577" s="156"/>
      <c r="D577" s="156"/>
      <c r="E577" s="156"/>
      <c r="F577" s="156"/>
      <c r="G577" s="156"/>
      <c r="H577" s="156"/>
      <c r="I577" s="156"/>
      <c r="J577" s="156"/>
      <c r="K577" s="156"/>
      <c r="L577" s="156"/>
      <c r="M577" s="156"/>
      <c r="N577" s="156"/>
      <c r="O577" s="156"/>
      <c r="P577" s="156"/>
      <c r="Q577" s="156"/>
      <c r="R577" s="156"/>
      <c r="S577" s="156"/>
      <c r="T577" s="156"/>
      <c r="U577" s="156"/>
      <c r="V577" s="156"/>
      <c r="W577" s="156"/>
      <c r="X577" s="156"/>
      <c r="Y577" s="156"/>
      <c r="Z577" s="156"/>
    </row>
    <row r="578" spans="1:26" ht="15.75" customHeight="1" x14ac:dyDescent="0.25">
      <c r="A578" s="156"/>
      <c r="B578" s="156"/>
      <c r="C578" s="156"/>
      <c r="D578" s="156"/>
      <c r="E578" s="156"/>
      <c r="F578" s="156"/>
      <c r="G578" s="156"/>
      <c r="H578" s="156"/>
      <c r="I578" s="156"/>
      <c r="J578" s="156"/>
      <c r="K578" s="156"/>
      <c r="L578" s="156"/>
      <c r="M578" s="156"/>
      <c r="N578" s="156"/>
      <c r="O578" s="156"/>
      <c r="P578" s="156"/>
      <c r="Q578" s="156"/>
      <c r="R578" s="156"/>
      <c r="S578" s="156"/>
      <c r="T578" s="156"/>
      <c r="U578" s="156"/>
      <c r="V578" s="156"/>
      <c r="W578" s="156"/>
      <c r="X578" s="156"/>
      <c r="Y578" s="156"/>
      <c r="Z578" s="156"/>
    </row>
    <row r="579" spans="1:26" ht="15.75" customHeight="1" x14ac:dyDescent="0.25">
      <c r="A579" s="156"/>
      <c r="B579" s="156"/>
      <c r="C579" s="156"/>
      <c r="D579" s="156"/>
      <c r="E579" s="156"/>
      <c r="F579" s="156"/>
      <c r="G579" s="156"/>
      <c r="H579" s="156"/>
      <c r="I579" s="156"/>
      <c r="J579" s="156"/>
      <c r="K579" s="156"/>
      <c r="L579" s="156"/>
      <c r="M579" s="156"/>
      <c r="N579" s="156"/>
      <c r="O579" s="156"/>
      <c r="P579" s="156"/>
      <c r="Q579" s="156"/>
      <c r="R579" s="156"/>
      <c r="S579" s="156"/>
      <c r="T579" s="156"/>
      <c r="U579" s="156"/>
      <c r="V579" s="156"/>
      <c r="W579" s="156"/>
      <c r="X579" s="156"/>
      <c r="Y579" s="156"/>
      <c r="Z579" s="156"/>
    </row>
    <row r="580" spans="1:26" ht="15.75" customHeight="1" x14ac:dyDescent="0.25">
      <c r="A580" s="156"/>
      <c r="B580" s="156"/>
      <c r="C580" s="156"/>
      <c r="D580" s="156"/>
      <c r="E580" s="156"/>
      <c r="F580" s="156"/>
      <c r="G580" s="156"/>
      <c r="H580" s="156"/>
      <c r="I580" s="156"/>
      <c r="J580" s="156"/>
      <c r="K580" s="156"/>
      <c r="L580" s="156"/>
      <c r="M580" s="156"/>
      <c r="N580" s="156"/>
      <c r="O580" s="156"/>
      <c r="P580" s="156"/>
      <c r="Q580" s="156"/>
      <c r="R580" s="156"/>
      <c r="S580" s="156"/>
      <c r="T580" s="156"/>
      <c r="U580" s="156"/>
      <c r="V580" s="156"/>
      <c r="W580" s="156"/>
      <c r="X580" s="156"/>
      <c r="Y580" s="156"/>
      <c r="Z580" s="156"/>
    </row>
    <row r="581" spans="1:26" ht="15.75" customHeight="1" x14ac:dyDescent="0.25">
      <c r="A581" s="156"/>
      <c r="B581" s="156"/>
      <c r="C581" s="156"/>
      <c r="D581" s="156"/>
      <c r="E581" s="156"/>
      <c r="F581" s="156"/>
      <c r="G581" s="156"/>
      <c r="H581" s="156"/>
      <c r="I581" s="156"/>
      <c r="J581" s="156"/>
      <c r="K581" s="156"/>
      <c r="L581" s="156"/>
      <c r="M581" s="156"/>
      <c r="N581" s="156"/>
      <c r="O581" s="156"/>
      <c r="P581" s="156"/>
      <c r="Q581" s="156"/>
      <c r="R581" s="156"/>
      <c r="S581" s="156"/>
      <c r="T581" s="156"/>
      <c r="U581" s="156"/>
      <c r="V581" s="156"/>
      <c r="W581" s="156"/>
      <c r="X581" s="156"/>
      <c r="Y581" s="156"/>
      <c r="Z581" s="156"/>
    </row>
    <row r="582" spans="1:26" ht="15.75" customHeight="1" x14ac:dyDescent="0.25">
      <c r="A582" s="156"/>
      <c r="B582" s="156"/>
      <c r="C582" s="156"/>
      <c r="D582" s="156"/>
      <c r="E582" s="156"/>
      <c r="F582" s="156"/>
      <c r="G582" s="156"/>
      <c r="H582" s="156"/>
      <c r="I582" s="156"/>
      <c r="J582" s="156"/>
      <c r="K582" s="156"/>
      <c r="L582" s="156"/>
      <c r="M582" s="156"/>
      <c r="N582" s="156"/>
      <c r="O582" s="156"/>
      <c r="P582" s="156"/>
      <c r="Q582" s="156"/>
      <c r="R582" s="156"/>
      <c r="S582" s="156"/>
      <c r="T582" s="156"/>
      <c r="U582" s="156"/>
      <c r="V582" s="156"/>
      <c r="W582" s="156"/>
      <c r="X582" s="156"/>
      <c r="Y582" s="156"/>
      <c r="Z582" s="156"/>
    </row>
    <row r="583" spans="1:26" ht="15.75" customHeight="1" x14ac:dyDescent="0.25">
      <c r="A583" s="156"/>
      <c r="B583" s="156"/>
      <c r="C583" s="156"/>
      <c r="D583" s="156"/>
      <c r="E583" s="156"/>
      <c r="F583" s="156"/>
      <c r="G583" s="156"/>
      <c r="H583" s="156"/>
      <c r="I583" s="156"/>
      <c r="J583" s="156"/>
      <c r="K583" s="156"/>
      <c r="L583" s="156"/>
      <c r="M583" s="156"/>
      <c r="N583" s="156"/>
      <c r="O583" s="156"/>
      <c r="P583" s="156"/>
      <c r="Q583" s="156"/>
      <c r="R583" s="156"/>
      <c r="S583" s="156"/>
      <c r="T583" s="156"/>
      <c r="U583" s="156"/>
      <c r="V583" s="156"/>
      <c r="W583" s="156"/>
      <c r="X583" s="156"/>
      <c r="Y583" s="156"/>
      <c r="Z583" s="156"/>
    </row>
    <row r="584" spans="1:26" ht="15.75" customHeight="1" x14ac:dyDescent="0.25">
      <c r="A584" s="156"/>
      <c r="B584" s="156"/>
      <c r="C584" s="156"/>
      <c r="D584" s="156"/>
      <c r="E584" s="156"/>
      <c r="F584" s="156"/>
      <c r="G584" s="156"/>
      <c r="H584" s="156"/>
      <c r="I584" s="156"/>
      <c r="J584" s="156"/>
      <c r="K584" s="156"/>
      <c r="L584" s="156"/>
      <c r="M584" s="156"/>
      <c r="N584" s="156"/>
      <c r="O584" s="156"/>
      <c r="P584" s="156"/>
      <c r="Q584" s="156"/>
      <c r="R584" s="156"/>
      <c r="S584" s="156"/>
      <c r="T584" s="156"/>
      <c r="U584" s="156"/>
      <c r="V584" s="156"/>
      <c r="W584" s="156"/>
      <c r="X584" s="156"/>
      <c r="Y584" s="156"/>
      <c r="Z584" s="156"/>
    </row>
    <row r="585" spans="1:26" ht="15.75" customHeight="1" x14ac:dyDescent="0.25">
      <c r="A585" s="156"/>
      <c r="B585" s="156"/>
      <c r="C585" s="156"/>
      <c r="D585" s="156"/>
      <c r="E585" s="156"/>
      <c r="F585" s="156"/>
      <c r="G585" s="156"/>
      <c r="H585" s="156"/>
      <c r="I585" s="156"/>
      <c r="J585" s="156"/>
      <c r="K585" s="156"/>
      <c r="L585" s="156"/>
      <c r="M585" s="156"/>
      <c r="N585" s="156"/>
      <c r="O585" s="156"/>
      <c r="P585" s="156"/>
      <c r="Q585" s="156"/>
      <c r="R585" s="156"/>
      <c r="S585" s="156"/>
      <c r="T585" s="156"/>
      <c r="U585" s="156"/>
      <c r="V585" s="156"/>
      <c r="W585" s="156"/>
      <c r="X585" s="156"/>
      <c r="Y585" s="156"/>
      <c r="Z585" s="156"/>
    </row>
    <row r="586" spans="1:26" ht="15.75" customHeight="1" x14ac:dyDescent="0.25">
      <c r="A586" s="156"/>
      <c r="B586" s="156"/>
      <c r="C586" s="156"/>
      <c r="D586" s="156"/>
      <c r="E586" s="156"/>
      <c r="F586" s="156"/>
      <c r="G586" s="156"/>
      <c r="H586" s="156"/>
      <c r="I586" s="156"/>
      <c r="J586" s="156"/>
      <c r="K586" s="156"/>
      <c r="L586" s="156"/>
      <c r="M586" s="156"/>
      <c r="N586" s="156"/>
      <c r="O586" s="156"/>
      <c r="P586" s="156"/>
      <c r="Q586" s="156"/>
      <c r="R586" s="156"/>
      <c r="S586" s="156"/>
      <c r="T586" s="156"/>
      <c r="U586" s="156"/>
      <c r="V586" s="156"/>
      <c r="W586" s="156"/>
      <c r="X586" s="156"/>
      <c r="Y586" s="156"/>
      <c r="Z586" s="156"/>
    </row>
    <row r="587" spans="1:26" ht="15.75" customHeight="1" x14ac:dyDescent="0.25">
      <c r="A587" s="156"/>
      <c r="B587" s="156"/>
      <c r="C587" s="156"/>
      <c r="D587" s="156"/>
      <c r="E587" s="156"/>
      <c r="F587" s="156"/>
      <c r="G587" s="156"/>
      <c r="H587" s="156"/>
      <c r="I587" s="156"/>
      <c r="J587" s="156"/>
      <c r="K587" s="156"/>
      <c r="L587" s="156"/>
      <c r="M587" s="156"/>
      <c r="N587" s="156"/>
      <c r="O587" s="156"/>
      <c r="P587" s="156"/>
      <c r="Q587" s="156"/>
      <c r="R587" s="156"/>
      <c r="S587" s="156"/>
      <c r="T587" s="156"/>
      <c r="U587" s="156"/>
      <c r="V587" s="156"/>
      <c r="W587" s="156"/>
      <c r="X587" s="156"/>
      <c r="Y587" s="156"/>
      <c r="Z587" s="156"/>
    </row>
    <row r="588" spans="1:26" ht="15.75" customHeight="1" x14ac:dyDescent="0.25">
      <c r="A588" s="156"/>
      <c r="B588" s="156"/>
      <c r="C588" s="156"/>
      <c r="D588" s="156"/>
      <c r="E588" s="156"/>
      <c r="F588" s="156"/>
      <c r="G588" s="156"/>
      <c r="H588" s="156"/>
      <c r="I588" s="156"/>
      <c r="J588" s="156"/>
      <c r="K588" s="156"/>
      <c r="L588" s="156"/>
      <c r="M588" s="156"/>
      <c r="N588" s="156"/>
      <c r="O588" s="156"/>
      <c r="P588" s="156"/>
      <c r="Q588" s="156"/>
      <c r="R588" s="156"/>
      <c r="S588" s="156"/>
      <c r="T588" s="156"/>
      <c r="U588" s="156"/>
      <c r="V588" s="156"/>
      <c r="W588" s="156"/>
      <c r="X588" s="156"/>
      <c r="Y588" s="156"/>
      <c r="Z588" s="156"/>
    </row>
    <row r="589" spans="1:26" ht="15.75" customHeight="1" x14ac:dyDescent="0.25">
      <c r="A589" s="156"/>
      <c r="B589" s="156"/>
      <c r="C589" s="156"/>
      <c r="D589" s="156"/>
      <c r="E589" s="156"/>
      <c r="F589" s="156"/>
      <c r="G589" s="156"/>
      <c r="H589" s="156"/>
      <c r="I589" s="156"/>
      <c r="J589" s="156"/>
      <c r="K589" s="156"/>
      <c r="L589" s="156"/>
      <c r="M589" s="156"/>
      <c r="N589" s="156"/>
      <c r="O589" s="156"/>
      <c r="P589" s="156"/>
      <c r="Q589" s="156"/>
      <c r="R589" s="156"/>
      <c r="S589" s="156"/>
      <c r="T589" s="156"/>
      <c r="U589" s="156"/>
      <c r="V589" s="156"/>
      <c r="W589" s="156"/>
      <c r="X589" s="156"/>
      <c r="Y589" s="156"/>
      <c r="Z589" s="156"/>
    </row>
    <row r="590" spans="1:26" ht="15.75" customHeight="1" x14ac:dyDescent="0.25">
      <c r="A590" s="156"/>
      <c r="B590" s="156"/>
      <c r="C590" s="156"/>
      <c r="D590" s="156"/>
      <c r="E590" s="156"/>
      <c r="F590" s="156"/>
      <c r="G590" s="156"/>
      <c r="H590" s="156"/>
      <c r="I590" s="156"/>
      <c r="J590" s="156"/>
      <c r="K590" s="156"/>
      <c r="L590" s="156"/>
      <c r="M590" s="156"/>
      <c r="N590" s="156"/>
      <c r="O590" s="156"/>
      <c r="P590" s="156"/>
      <c r="Q590" s="156"/>
      <c r="R590" s="156"/>
      <c r="S590" s="156"/>
      <c r="T590" s="156"/>
      <c r="U590" s="156"/>
      <c r="V590" s="156"/>
      <c r="W590" s="156"/>
      <c r="X590" s="156"/>
      <c r="Y590" s="156"/>
      <c r="Z590" s="156"/>
    </row>
    <row r="591" spans="1:26" ht="15.75" customHeight="1" x14ac:dyDescent="0.25">
      <c r="A591" s="156"/>
      <c r="B591" s="156"/>
      <c r="C591" s="156"/>
      <c r="D591" s="156"/>
      <c r="E591" s="156"/>
      <c r="F591" s="156"/>
      <c r="G591" s="156"/>
      <c r="H591" s="156"/>
      <c r="I591" s="156"/>
      <c r="J591" s="156"/>
      <c r="K591" s="156"/>
      <c r="L591" s="156"/>
      <c r="M591" s="156"/>
      <c r="N591" s="156"/>
      <c r="O591" s="156"/>
      <c r="P591" s="156"/>
      <c r="Q591" s="156"/>
      <c r="R591" s="156"/>
      <c r="S591" s="156"/>
      <c r="T591" s="156"/>
      <c r="U591" s="156"/>
      <c r="V591" s="156"/>
      <c r="W591" s="156"/>
      <c r="X591" s="156"/>
      <c r="Y591" s="156"/>
      <c r="Z591" s="156"/>
    </row>
    <row r="592" spans="1:26" ht="15.75" customHeight="1" x14ac:dyDescent="0.25">
      <c r="A592" s="156"/>
      <c r="B592" s="156"/>
      <c r="C592" s="156"/>
      <c r="D592" s="156"/>
      <c r="E592" s="156"/>
      <c r="F592" s="156"/>
      <c r="G592" s="156"/>
      <c r="H592" s="156"/>
      <c r="I592" s="156"/>
      <c r="J592" s="156"/>
      <c r="K592" s="156"/>
      <c r="L592" s="156"/>
      <c r="M592" s="156"/>
      <c r="N592" s="156"/>
      <c r="O592" s="156"/>
      <c r="P592" s="156"/>
      <c r="Q592" s="156"/>
      <c r="R592" s="156"/>
      <c r="S592" s="156"/>
      <c r="T592" s="156"/>
      <c r="U592" s="156"/>
      <c r="V592" s="156"/>
      <c r="W592" s="156"/>
      <c r="X592" s="156"/>
      <c r="Y592" s="156"/>
      <c r="Z592" s="156"/>
    </row>
    <row r="593" spans="1:26" ht="15.75" customHeight="1" x14ac:dyDescent="0.25">
      <c r="A593" s="156"/>
      <c r="B593" s="156"/>
      <c r="C593" s="156"/>
      <c r="D593" s="156"/>
      <c r="E593" s="156"/>
      <c r="F593" s="156"/>
      <c r="G593" s="156"/>
      <c r="H593" s="156"/>
      <c r="I593" s="156"/>
      <c r="J593" s="156"/>
      <c r="K593" s="156"/>
      <c r="L593" s="156"/>
      <c r="M593" s="156"/>
      <c r="N593" s="156"/>
      <c r="O593" s="156"/>
      <c r="P593" s="156"/>
      <c r="Q593" s="156"/>
      <c r="R593" s="156"/>
      <c r="S593" s="156"/>
      <c r="T593" s="156"/>
      <c r="U593" s="156"/>
      <c r="V593" s="156"/>
      <c r="W593" s="156"/>
      <c r="X593" s="156"/>
      <c r="Y593" s="156"/>
      <c r="Z593" s="156"/>
    </row>
    <row r="594" spans="1:26" ht="15.75" customHeight="1" x14ac:dyDescent="0.25">
      <c r="A594" s="156"/>
      <c r="B594" s="156"/>
      <c r="C594" s="156"/>
      <c r="D594" s="156"/>
      <c r="E594" s="156"/>
      <c r="F594" s="156"/>
      <c r="G594" s="156"/>
      <c r="H594" s="156"/>
      <c r="I594" s="156"/>
      <c r="J594" s="156"/>
      <c r="K594" s="156"/>
      <c r="L594" s="156"/>
      <c r="M594" s="156"/>
      <c r="N594" s="156"/>
      <c r="O594" s="156"/>
      <c r="P594" s="156"/>
      <c r="Q594" s="156"/>
      <c r="R594" s="156"/>
      <c r="S594" s="156"/>
      <c r="T594" s="156"/>
      <c r="U594" s="156"/>
      <c r="V594" s="156"/>
      <c r="W594" s="156"/>
      <c r="X594" s="156"/>
      <c r="Y594" s="156"/>
      <c r="Z594" s="156"/>
    </row>
    <row r="595" spans="1:26" ht="15.75" customHeight="1" x14ac:dyDescent="0.25">
      <c r="A595" s="156"/>
      <c r="B595" s="156"/>
      <c r="C595" s="156"/>
      <c r="D595" s="156"/>
      <c r="E595" s="156"/>
      <c r="F595" s="156"/>
      <c r="G595" s="156"/>
      <c r="H595" s="156"/>
      <c r="I595" s="156"/>
      <c r="J595" s="156"/>
      <c r="K595" s="156"/>
      <c r="L595" s="156"/>
      <c r="M595" s="156"/>
      <c r="N595" s="156"/>
      <c r="O595" s="156"/>
      <c r="P595" s="156"/>
      <c r="Q595" s="156"/>
      <c r="R595" s="156"/>
      <c r="S595" s="156"/>
      <c r="T595" s="156"/>
      <c r="U595" s="156"/>
      <c r="V595" s="156"/>
      <c r="W595" s="156"/>
      <c r="X595" s="156"/>
      <c r="Y595" s="156"/>
      <c r="Z595" s="156"/>
    </row>
    <row r="596" spans="1:26" ht="15.75" customHeight="1" x14ac:dyDescent="0.25">
      <c r="A596" s="156"/>
      <c r="B596" s="156"/>
      <c r="C596" s="156"/>
      <c r="D596" s="156"/>
      <c r="E596" s="156"/>
      <c r="F596" s="156"/>
      <c r="G596" s="156"/>
      <c r="H596" s="156"/>
      <c r="I596" s="156"/>
      <c r="J596" s="156"/>
      <c r="K596" s="156"/>
      <c r="L596" s="156"/>
      <c r="M596" s="156"/>
      <c r="N596" s="156"/>
      <c r="O596" s="156"/>
      <c r="P596" s="156"/>
      <c r="Q596" s="156"/>
      <c r="R596" s="156"/>
      <c r="S596" s="156"/>
      <c r="T596" s="156"/>
      <c r="U596" s="156"/>
      <c r="V596" s="156"/>
      <c r="W596" s="156"/>
      <c r="X596" s="156"/>
      <c r="Y596" s="156"/>
      <c r="Z596" s="156"/>
    </row>
    <row r="597" spans="1:26" ht="15.75" customHeight="1" x14ac:dyDescent="0.25">
      <c r="A597" s="156"/>
      <c r="B597" s="156"/>
      <c r="C597" s="156"/>
      <c r="D597" s="156"/>
      <c r="E597" s="156"/>
      <c r="F597" s="156"/>
      <c r="G597" s="156"/>
      <c r="H597" s="156"/>
      <c r="I597" s="156"/>
      <c r="J597" s="156"/>
      <c r="K597" s="156"/>
      <c r="L597" s="156"/>
      <c r="M597" s="156"/>
      <c r="N597" s="156"/>
      <c r="O597" s="156"/>
      <c r="P597" s="156"/>
      <c r="Q597" s="156"/>
      <c r="R597" s="156"/>
      <c r="S597" s="156"/>
      <c r="T597" s="156"/>
      <c r="U597" s="156"/>
      <c r="V597" s="156"/>
      <c r="W597" s="156"/>
      <c r="X597" s="156"/>
      <c r="Y597" s="156"/>
      <c r="Z597" s="156"/>
    </row>
    <row r="598" spans="1:26" ht="15.75" customHeight="1" x14ac:dyDescent="0.25">
      <c r="A598" s="156"/>
      <c r="B598" s="156"/>
      <c r="C598" s="156"/>
      <c r="D598" s="156"/>
      <c r="E598" s="156"/>
      <c r="F598" s="156"/>
      <c r="G598" s="156"/>
      <c r="H598" s="156"/>
      <c r="I598" s="156"/>
      <c r="J598" s="156"/>
      <c r="K598" s="156"/>
      <c r="L598" s="156"/>
      <c r="M598" s="156"/>
      <c r="N598" s="156"/>
      <c r="O598" s="156"/>
      <c r="P598" s="156"/>
      <c r="Q598" s="156"/>
      <c r="R598" s="156"/>
      <c r="S598" s="156"/>
      <c r="T598" s="156"/>
      <c r="U598" s="156"/>
      <c r="V598" s="156"/>
      <c r="W598" s="156"/>
      <c r="X598" s="156"/>
      <c r="Y598" s="156"/>
      <c r="Z598" s="156"/>
    </row>
    <row r="599" spans="1:26" ht="15.75" customHeight="1" x14ac:dyDescent="0.25">
      <c r="A599" s="156"/>
      <c r="B599" s="156"/>
      <c r="C599" s="156"/>
      <c r="D599" s="156"/>
      <c r="E599" s="156"/>
      <c r="F599" s="156"/>
      <c r="G599" s="156"/>
      <c r="H599" s="156"/>
      <c r="I599" s="156"/>
      <c r="J599" s="156"/>
      <c r="K599" s="156"/>
      <c r="L599" s="156"/>
      <c r="M599" s="156"/>
      <c r="N599" s="156"/>
      <c r="O599" s="156"/>
      <c r="P599" s="156"/>
      <c r="Q599" s="156"/>
      <c r="R599" s="156"/>
      <c r="S599" s="156"/>
      <c r="T599" s="156"/>
      <c r="U599" s="156"/>
      <c r="V599" s="156"/>
      <c r="W599" s="156"/>
      <c r="X599" s="156"/>
      <c r="Y599" s="156"/>
      <c r="Z599" s="156"/>
    </row>
    <row r="600" spans="1:26" ht="15.75" customHeight="1" x14ac:dyDescent="0.25">
      <c r="A600" s="156"/>
      <c r="B600" s="156"/>
      <c r="C600" s="156"/>
      <c r="D600" s="156"/>
      <c r="E600" s="156"/>
      <c r="F600" s="156"/>
      <c r="G600" s="156"/>
      <c r="H600" s="156"/>
      <c r="I600" s="156"/>
      <c r="J600" s="156"/>
      <c r="K600" s="156"/>
      <c r="L600" s="156"/>
      <c r="M600" s="156"/>
      <c r="N600" s="156"/>
      <c r="O600" s="156"/>
      <c r="P600" s="156"/>
      <c r="Q600" s="156"/>
      <c r="R600" s="156"/>
      <c r="S600" s="156"/>
      <c r="T600" s="156"/>
      <c r="U600" s="156"/>
      <c r="V600" s="156"/>
      <c r="W600" s="156"/>
      <c r="X600" s="156"/>
      <c r="Y600" s="156"/>
      <c r="Z600" s="156"/>
    </row>
    <row r="601" spans="1:26" ht="15.75" customHeight="1" x14ac:dyDescent="0.25">
      <c r="A601" s="156"/>
      <c r="B601" s="156"/>
      <c r="C601" s="156"/>
      <c r="D601" s="156"/>
      <c r="E601" s="156"/>
      <c r="F601" s="156"/>
      <c r="G601" s="156"/>
      <c r="H601" s="156"/>
      <c r="I601" s="156"/>
      <c r="J601" s="156"/>
      <c r="K601" s="156"/>
      <c r="L601" s="156"/>
      <c r="M601" s="156"/>
      <c r="N601" s="156"/>
      <c r="O601" s="156"/>
      <c r="P601" s="156"/>
      <c r="Q601" s="156"/>
      <c r="R601" s="156"/>
      <c r="S601" s="156"/>
      <c r="T601" s="156"/>
      <c r="U601" s="156"/>
      <c r="V601" s="156"/>
      <c r="W601" s="156"/>
      <c r="X601" s="156"/>
      <c r="Y601" s="156"/>
      <c r="Z601" s="156"/>
    </row>
    <row r="602" spans="1:26" ht="15.75" customHeight="1" x14ac:dyDescent="0.25">
      <c r="A602" s="156"/>
      <c r="B602" s="156"/>
      <c r="C602" s="156"/>
      <c r="D602" s="156"/>
      <c r="E602" s="156"/>
      <c r="F602" s="156"/>
      <c r="G602" s="156"/>
      <c r="H602" s="156"/>
      <c r="I602" s="156"/>
      <c r="J602" s="156"/>
      <c r="K602" s="156"/>
      <c r="L602" s="156"/>
      <c r="M602" s="156"/>
      <c r="N602" s="156"/>
      <c r="O602" s="156"/>
      <c r="P602" s="156"/>
      <c r="Q602" s="156"/>
      <c r="R602" s="156"/>
      <c r="S602" s="156"/>
      <c r="T602" s="156"/>
      <c r="U602" s="156"/>
      <c r="V602" s="156"/>
      <c r="W602" s="156"/>
      <c r="X602" s="156"/>
      <c r="Y602" s="156"/>
      <c r="Z602" s="156"/>
    </row>
    <row r="603" spans="1:26" ht="15.75" customHeight="1" x14ac:dyDescent="0.25">
      <c r="A603" s="156"/>
      <c r="B603" s="156"/>
      <c r="C603" s="156"/>
      <c r="D603" s="156"/>
      <c r="E603" s="156"/>
      <c r="F603" s="156"/>
      <c r="G603" s="156"/>
      <c r="H603" s="156"/>
      <c r="I603" s="156"/>
      <c r="J603" s="156"/>
      <c r="K603" s="156"/>
      <c r="L603" s="156"/>
      <c r="M603" s="156"/>
      <c r="N603" s="156"/>
      <c r="O603" s="156"/>
      <c r="P603" s="156"/>
      <c r="Q603" s="156"/>
      <c r="R603" s="156"/>
      <c r="S603" s="156"/>
      <c r="T603" s="156"/>
      <c r="U603" s="156"/>
      <c r="V603" s="156"/>
      <c r="W603" s="156"/>
      <c r="X603" s="156"/>
      <c r="Y603" s="156"/>
      <c r="Z603" s="156"/>
    </row>
    <row r="604" spans="1:26" ht="15.75" customHeight="1" x14ac:dyDescent="0.25">
      <c r="A604" s="156"/>
      <c r="B604" s="156"/>
      <c r="C604" s="156"/>
      <c r="D604" s="156"/>
      <c r="E604" s="156"/>
      <c r="F604" s="156"/>
      <c r="G604" s="156"/>
      <c r="H604" s="156"/>
      <c r="I604" s="156"/>
      <c r="J604" s="156"/>
      <c r="K604" s="156"/>
      <c r="L604" s="156"/>
      <c r="M604" s="156"/>
      <c r="N604" s="156"/>
      <c r="O604" s="156"/>
      <c r="P604" s="156"/>
      <c r="Q604" s="156"/>
      <c r="R604" s="156"/>
      <c r="S604" s="156"/>
      <c r="T604" s="156"/>
      <c r="U604" s="156"/>
      <c r="V604" s="156"/>
      <c r="W604" s="156"/>
      <c r="X604" s="156"/>
      <c r="Y604" s="156"/>
      <c r="Z604" s="156"/>
    </row>
    <row r="605" spans="1:26" ht="15.75" customHeight="1" x14ac:dyDescent="0.25">
      <c r="A605" s="156"/>
      <c r="B605" s="156"/>
      <c r="C605" s="156"/>
      <c r="D605" s="156"/>
      <c r="E605" s="156"/>
      <c r="F605" s="156"/>
      <c r="G605" s="156"/>
      <c r="H605" s="156"/>
      <c r="I605" s="156"/>
      <c r="J605" s="156"/>
      <c r="K605" s="156"/>
      <c r="L605" s="156"/>
      <c r="M605" s="156"/>
      <c r="N605" s="156"/>
      <c r="O605" s="156"/>
      <c r="P605" s="156"/>
      <c r="Q605" s="156"/>
      <c r="R605" s="156"/>
      <c r="S605" s="156"/>
      <c r="T605" s="156"/>
      <c r="U605" s="156"/>
      <c r="V605" s="156"/>
      <c r="W605" s="156"/>
      <c r="X605" s="156"/>
      <c r="Y605" s="156"/>
      <c r="Z605" s="156"/>
    </row>
    <row r="606" spans="1:26" ht="15.75" customHeight="1" x14ac:dyDescent="0.25">
      <c r="A606" s="156"/>
      <c r="B606" s="156"/>
      <c r="C606" s="156"/>
      <c r="D606" s="156"/>
      <c r="E606" s="156"/>
      <c r="F606" s="156"/>
      <c r="G606" s="156"/>
      <c r="H606" s="156"/>
      <c r="I606" s="156"/>
      <c r="J606" s="156"/>
      <c r="K606" s="156"/>
      <c r="L606" s="156"/>
      <c r="M606" s="156"/>
      <c r="N606" s="156"/>
      <c r="O606" s="156"/>
      <c r="P606" s="156"/>
      <c r="Q606" s="156"/>
      <c r="R606" s="156"/>
      <c r="S606" s="156"/>
      <c r="T606" s="156"/>
      <c r="U606" s="156"/>
      <c r="V606" s="156"/>
      <c r="W606" s="156"/>
      <c r="X606" s="156"/>
      <c r="Y606" s="156"/>
      <c r="Z606" s="156"/>
    </row>
    <row r="607" spans="1:26" ht="15.75" customHeight="1" x14ac:dyDescent="0.25">
      <c r="A607" s="156"/>
      <c r="B607" s="156"/>
      <c r="C607" s="156"/>
      <c r="D607" s="156"/>
      <c r="E607" s="156"/>
      <c r="F607" s="156"/>
      <c r="G607" s="156"/>
      <c r="H607" s="156"/>
      <c r="I607" s="156"/>
      <c r="J607" s="156"/>
      <c r="K607" s="156"/>
      <c r="L607" s="156"/>
      <c r="M607" s="156"/>
      <c r="N607" s="156"/>
      <c r="O607" s="156"/>
      <c r="P607" s="156"/>
      <c r="Q607" s="156"/>
      <c r="R607" s="156"/>
      <c r="S607" s="156"/>
      <c r="T607" s="156"/>
      <c r="U607" s="156"/>
      <c r="V607" s="156"/>
      <c r="W607" s="156"/>
      <c r="X607" s="156"/>
      <c r="Y607" s="156"/>
      <c r="Z607" s="156"/>
    </row>
    <row r="608" spans="1:26" ht="15.75" customHeight="1" x14ac:dyDescent="0.25">
      <c r="A608" s="156"/>
      <c r="B608" s="156"/>
      <c r="C608" s="156"/>
      <c r="D608" s="156"/>
      <c r="E608" s="156"/>
      <c r="F608" s="156"/>
      <c r="G608" s="156"/>
      <c r="H608" s="156"/>
      <c r="I608" s="156"/>
      <c r="J608" s="156"/>
      <c r="K608" s="156"/>
      <c r="L608" s="156"/>
      <c r="M608" s="156"/>
      <c r="N608" s="156"/>
      <c r="O608" s="156"/>
      <c r="P608" s="156"/>
      <c r="Q608" s="156"/>
      <c r="R608" s="156"/>
      <c r="S608" s="156"/>
      <c r="T608" s="156"/>
      <c r="U608" s="156"/>
      <c r="V608" s="156"/>
      <c r="W608" s="156"/>
      <c r="X608" s="156"/>
      <c r="Y608" s="156"/>
      <c r="Z608" s="156"/>
    </row>
    <row r="609" spans="1:26" ht="15.75" customHeight="1" x14ac:dyDescent="0.25">
      <c r="A609" s="156"/>
      <c r="B609" s="156"/>
      <c r="C609" s="156"/>
      <c r="D609" s="156"/>
      <c r="E609" s="156"/>
      <c r="F609" s="156"/>
      <c r="G609" s="156"/>
      <c r="H609" s="156"/>
      <c r="I609" s="156"/>
      <c r="J609" s="156"/>
      <c r="K609" s="156"/>
      <c r="L609" s="156"/>
      <c r="M609" s="156"/>
      <c r="N609" s="156"/>
      <c r="O609" s="156"/>
      <c r="P609" s="156"/>
      <c r="Q609" s="156"/>
      <c r="R609" s="156"/>
      <c r="S609" s="156"/>
      <c r="T609" s="156"/>
      <c r="U609" s="156"/>
      <c r="V609" s="156"/>
      <c r="W609" s="156"/>
      <c r="X609" s="156"/>
      <c r="Y609" s="156"/>
      <c r="Z609" s="156"/>
    </row>
    <row r="610" spans="1:26" ht="15.75" customHeight="1" x14ac:dyDescent="0.25">
      <c r="A610" s="156"/>
      <c r="B610" s="156"/>
      <c r="C610" s="156"/>
      <c r="D610" s="156"/>
      <c r="E610" s="156"/>
      <c r="F610" s="156"/>
      <c r="G610" s="156"/>
      <c r="H610" s="156"/>
      <c r="I610" s="156"/>
      <c r="J610" s="156"/>
      <c r="K610" s="156"/>
      <c r="L610" s="156"/>
      <c r="M610" s="156"/>
      <c r="N610" s="156"/>
      <c r="O610" s="156"/>
      <c r="P610" s="156"/>
      <c r="Q610" s="156"/>
      <c r="R610" s="156"/>
      <c r="S610" s="156"/>
      <c r="T610" s="156"/>
      <c r="U610" s="156"/>
      <c r="V610" s="156"/>
      <c r="W610" s="156"/>
      <c r="X610" s="156"/>
      <c r="Y610" s="156"/>
      <c r="Z610" s="156"/>
    </row>
    <row r="611" spans="1:26" ht="15.75" customHeight="1" x14ac:dyDescent="0.25">
      <c r="A611" s="156"/>
      <c r="B611" s="156"/>
      <c r="C611" s="156"/>
      <c r="D611" s="156"/>
      <c r="E611" s="156"/>
      <c r="F611" s="156"/>
      <c r="G611" s="156"/>
      <c r="H611" s="156"/>
      <c r="I611" s="156"/>
      <c r="J611" s="156"/>
      <c r="K611" s="156"/>
      <c r="L611" s="156"/>
      <c r="M611" s="156"/>
      <c r="N611" s="156"/>
      <c r="O611" s="156"/>
      <c r="P611" s="156"/>
      <c r="Q611" s="156"/>
      <c r="R611" s="156"/>
      <c r="S611" s="156"/>
      <c r="T611" s="156"/>
      <c r="U611" s="156"/>
      <c r="V611" s="156"/>
      <c r="W611" s="156"/>
      <c r="X611" s="156"/>
      <c r="Y611" s="156"/>
      <c r="Z611" s="156"/>
    </row>
    <row r="612" spans="1:26" ht="15.75" customHeight="1" x14ac:dyDescent="0.25">
      <c r="A612" s="156"/>
      <c r="B612" s="156"/>
      <c r="C612" s="156"/>
      <c r="D612" s="156"/>
      <c r="E612" s="156"/>
      <c r="F612" s="156"/>
      <c r="G612" s="156"/>
      <c r="H612" s="156"/>
      <c r="I612" s="156"/>
      <c r="J612" s="156"/>
      <c r="K612" s="156"/>
      <c r="L612" s="156"/>
      <c r="M612" s="156"/>
      <c r="N612" s="156"/>
      <c r="O612" s="156"/>
      <c r="P612" s="156"/>
      <c r="Q612" s="156"/>
      <c r="R612" s="156"/>
      <c r="S612" s="156"/>
      <c r="T612" s="156"/>
      <c r="U612" s="156"/>
      <c r="V612" s="156"/>
      <c r="W612" s="156"/>
      <c r="X612" s="156"/>
      <c r="Y612" s="156"/>
      <c r="Z612" s="156"/>
    </row>
    <row r="613" spans="1:26" ht="15.75" customHeight="1" x14ac:dyDescent="0.25">
      <c r="A613" s="156"/>
      <c r="B613" s="156"/>
      <c r="C613" s="156"/>
      <c r="D613" s="156"/>
      <c r="E613" s="156"/>
      <c r="F613" s="156"/>
      <c r="G613" s="156"/>
      <c r="H613" s="156"/>
      <c r="I613" s="156"/>
      <c r="J613" s="156"/>
      <c r="K613" s="156"/>
      <c r="L613" s="156"/>
      <c r="M613" s="156"/>
      <c r="N613" s="156"/>
      <c r="O613" s="156"/>
      <c r="P613" s="156"/>
      <c r="Q613" s="156"/>
      <c r="R613" s="156"/>
      <c r="S613" s="156"/>
      <c r="T613" s="156"/>
      <c r="U613" s="156"/>
      <c r="V613" s="156"/>
      <c r="W613" s="156"/>
      <c r="X613" s="156"/>
      <c r="Y613" s="156"/>
      <c r="Z613" s="156"/>
    </row>
    <row r="614" spans="1:26" ht="15.75" customHeight="1" x14ac:dyDescent="0.25">
      <c r="A614" s="156"/>
      <c r="B614" s="156"/>
      <c r="C614" s="156"/>
      <c r="D614" s="156"/>
      <c r="E614" s="156"/>
      <c r="F614" s="156"/>
      <c r="G614" s="156"/>
      <c r="H614" s="156"/>
      <c r="I614" s="156"/>
      <c r="J614" s="156"/>
      <c r="K614" s="156"/>
      <c r="L614" s="156"/>
      <c r="M614" s="156"/>
      <c r="N614" s="156"/>
      <c r="O614" s="156"/>
      <c r="P614" s="156"/>
      <c r="Q614" s="156"/>
      <c r="R614" s="156"/>
      <c r="S614" s="156"/>
      <c r="T614" s="156"/>
      <c r="U614" s="156"/>
      <c r="V614" s="156"/>
      <c r="W614" s="156"/>
      <c r="X614" s="156"/>
      <c r="Y614" s="156"/>
      <c r="Z614" s="156"/>
    </row>
    <row r="615" spans="1:26" ht="15.75" customHeight="1" x14ac:dyDescent="0.25">
      <c r="A615" s="156"/>
      <c r="B615" s="156"/>
      <c r="C615" s="156"/>
      <c r="D615" s="156"/>
      <c r="E615" s="156"/>
      <c r="F615" s="156"/>
      <c r="G615" s="156"/>
      <c r="H615" s="156"/>
      <c r="I615" s="156"/>
      <c r="J615" s="156"/>
      <c r="K615" s="156"/>
      <c r="L615" s="156"/>
      <c r="M615" s="156"/>
      <c r="N615" s="156"/>
      <c r="O615" s="156"/>
      <c r="P615" s="156"/>
      <c r="Q615" s="156"/>
      <c r="R615" s="156"/>
      <c r="S615" s="156"/>
      <c r="T615" s="156"/>
      <c r="U615" s="156"/>
      <c r="V615" s="156"/>
      <c r="W615" s="156"/>
      <c r="X615" s="156"/>
      <c r="Y615" s="156"/>
      <c r="Z615" s="156"/>
    </row>
    <row r="616" spans="1:26" ht="15.75" customHeight="1" x14ac:dyDescent="0.25">
      <c r="A616" s="156"/>
      <c r="B616" s="156"/>
      <c r="C616" s="156"/>
      <c r="D616" s="156"/>
      <c r="E616" s="156"/>
      <c r="F616" s="156"/>
      <c r="G616" s="156"/>
      <c r="H616" s="156"/>
      <c r="I616" s="156"/>
      <c r="J616" s="156"/>
      <c r="K616" s="156"/>
      <c r="L616" s="156"/>
      <c r="M616" s="156"/>
      <c r="N616" s="156"/>
      <c r="O616" s="156"/>
      <c r="P616" s="156"/>
      <c r="Q616" s="156"/>
      <c r="R616" s="156"/>
      <c r="S616" s="156"/>
      <c r="T616" s="156"/>
      <c r="U616" s="156"/>
      <c r="V616" s="156"/>
      <c r="W616" s="156"/>
      <c r="X616" s="156"/>
      <c r="Y616" s="156"/>
      <c r="Z616" s="156"/>
    </row>
    <row r="617" spans="1:26" ht="15.75" customHeight="1" x14ac:dyDescent="0.25">
      <c r="A617" s="156"/>
      <c r="B617" s="156"/>
      <c r="C617" s="156"/>
      <c r="D617" s="156"/>
      <c r="E617" s="156"/>
      <c r="F617" s="156"/>
      <c r="G617" s="156"/>
      <c r="H617" s="156"/>
      <c r="I617" s="156"/>
      <c r="J617" s="156"/>
      <c r="K617" s="156"/>
      <c r="L617" s="156"/>
      <c r="M617" s="156"/>
      <c r="N617" s="156"/>
      <c r="O617" s="156"/>
      <c r="P617" s="156"/>
      <c r="Q617" s="156"/>
      <c r="R617" s="156"/>
      <c r="S617" s="156"/>
      <c r="T617" s="156"/>
      <c r="U617" s="156"/>
      <c r="V617" s="156"/>
      <c r="W617" s="156"/>
      <c r="X617" s="156"/>
      <c r="Y617" s="156"/>
      <c r="Z617" s="156"/>
    </row>
    <row r="618" spans="1:26" ht="15.75" customHeight="1" x14ac:dyDescent="0.25">
      <c r="A618" s="156"/>
      <c r="B618" s="156"/>
      <c r="C618" s="156"/>
      <c r="D618" s="156"/>
      <c r="E618" s="156"/>
      <c r="F618" s="156"/>
      <c r="G618" s="156"/>
      <c r="H618" s="156"/>
      <c r="I618" s="156"/>
      <c r="J618" s="156"/>
      <c r="K618" s="156"/>
      <c r="L618" s="156"/>
      <c r="M618" s="156"/>
      <c r="N618" s="156"/>
      <c r="O618" s="156"/>
      <c r="P618" s="156"/>
      <c r="Q618" s="156"/>
      <c r="R618" s="156"/>
      <c r="S618" s="156"/>
      <c r="T618" s="156"/>
      <c r="U618" s="156"/>
      <c r="V618" s="156"/>
      <c r="W618" s="156"/>
      <c r="X618" s="156"/>
      <c r="Y618" s="156"/>
      <c r="Z618" s="156"/>
    </row>
    <row r="619" spans="1:26" ht="15.75" customHeight="1" x14ac:dyDescent="0.25">
      <c r="A619" s="156"/>
      <c r="B619" s="156"/>
      <c r="C619" s="156"/>
      <c r="D619" s="156"/>
      <c r="E619" s="156"/>
      <c r="F619" s="156"/>
      <c r="G619" s="156"/>
      <c r="H619" s="156"/>
      <c r="I619" s="156"/>
      <c r="J619" s="156"/>
      <c r="K619" s="156"/>
      <c r="L619" s="156"/>
      <c r="M619" s="156"/>
      <c r="N619" s="156"/>
      <c r="O619" s="156"/>
      <c r="P619" s="156"/>
      <c r="Q619" s="156"/>
      <c r="R619" s="156"/>
      <c r="S619" s="156"/>
      <c r="T619" s="156"/>
      <c r="U619" s="156"/>
      <c r="V619" s="156"/>
      <c r="W619" s="156"/>
      <c r="X619" s="156"/>
      <c r="Y619" s="156"/>
      <c r="Z619" s="156"/>
    </row>
    <row r="620" spans="1:26" ht="15.75" customHeight="1" x14ac:dyDescent="0.25">
      <c r="A620" s="156"/>
      <c r="B620" s="156"/>
      <c r="C620" s="156"/>
      <c r="D620" s="156"/>
      <c r="E620" s="156"/>
      <c r="F620" s="156"/>
      <c r="G620" s="156"/>
      <c r="H620" s="156"/>
      <c r="I620" s="156"/>
      <c r="J620" s="156"/>
      <c r="K620" s="156"/>
      <c r="L620" s="156"/>
      <c r="M620" s="156"/>
      <c r="N620" s="156"/>
      <c r="O620" s="156"/>
      <c r="P620" s="156"/>
      <c r="Q620" s="156"/>
      <c r="R620" s="156"/>
      <c r="S620" s="156"/>
      <c r="T620" s="156"/>
      <c r="U620" s="156"/>
      <c r="V620" s="156"/>
      <c r="W620" s="156"/>
      <c r="X620" s="156"/>
      <c r="Y620" s="156"/>
      <c r="Z620" s="156"/>
    </row>
    <row r="621" spans="1:26" ht="15.75" customHeight="1" x14ac:dyDescent="0.25">
      <c r="A621" s="156"/>
      <c r="B621" s="156"/>
      <c r="C621" s="156"/>
      <c r="D621" s="156"/>
      <c r="E621" s="156"/>
      <c r="F621" s="156"/>
      <c r="G621" s="156"/>
      <c r="H621" s="156"/>
      <c r="I621" s="156"/>
      <c r="J621" s="156"/>
      <c r="K621" s="156"/>
      <c r="L621" s="156"/>
      <c r="M621" s="156"/>
      <c r="N621" s="156"/>
      <c r="O621" s="156"/>
      <c r="P621" s="156"/>
      <c r="Q621" s="156"/>
      <c r="R621" s="156"/>
      <c r="S621" s="156"/>
      <c r="T621" s="156"/>
      <c r="U621" s="156"/>
      <c r="V621" s="156"/>
      <c r="W621" s="156"/>
      <c r="X621" s="156"/>
      <c r="Y621" s="156"/>
      <c r="Z621" s="156"/>
    </row>
    <row r="622" spans="1:26" ht="15.75" customHeight="1" x14ac:dyDescent="0.25">
      <c r="A622" s="156"/>
      <c r="B622" s="156"/>
      <c r="C622" s="156"/>
      <c r="D622" s="156"/>
      <c r="E622" s="156"/>
      <c r="F622" s="156"/>
      <c r="G622" s="156"/>
      <c r="H622" s="156"/>
      <c r="I622" s="156"/>
      <c r="J622" s="156"/>
      <c r="K622" s="156"/>
      <c r="L622" s="156"/>
      <c r="M622" s="156"/>
      <c r="N622" s="156"/>
      <c r="O622" s="156"/>
      <c r="P622" s="156"/>
      <c r="Q622" s="156"/>
      <c r="R622" s="156"/>
      <c r="S622" s="156"/>
      <c r="T622" s="156"/>
      <c r="U622" s="156"/>
      <c r="V622" s="156"/>
      <c r="W622" s="156"/>
      <c r="X622" s="156"/>
      <c r="Y622" s="156"/>
      <c r="Z622" s="156"/>
    </row>
    <row r="623" spans="1:26" ht="15.75" customHeight="1" x14ac:dyDescent="0.25">
      <c r="A623" s="156"/>
      <c r="B623" s="156"/>
      <c r="C623" s="156"/>
      <c r="D623" s="156"/>
      <c r="E623" s="156"/>
      <c r="F623" s="156"/>
      <c r="G623" s="156"/>
      <c r="H623" s="156"/>
      <c r="I623" s="156"/>
      <c r="J623" s="156"/>
      <c r="K623" s="156"/>
      <c r="L623" s="156"/>
      <c r="M623" s="156"/>
      <c r="N623" s="156"/>
      <c r="O623" s="156"/>
      <c r="P623" s="156"/>
      <c r="Q623" s="156"/>
      <c r="R623" s="156"/>
      <c r="S623" s="156"/>
      <c r="T623" s="156"/>
      <c r="U623" s="156"/>
      <c r="V623" s="156"/>
      <c r="W623" s="156"/>
      <c r="X623" s="156"/>
      <c r="Y623" s="156"/>
      <c r="Z623" s="156"/>
    </row>
    <row r="624" spans="1:26" ht="15.75" customHeight="1" x14ac:dyDescent="0.25">
      <c r="A624" s="156"/>
      <c r="B624" s="156"/>
      <c r="C624" s="156"/>
      <c r="D624" s="156"/>
      <c r="E624" s="156"/>
      <c r="F624" s="156"/>
      <c r="G624" s="156"/>
      <c r="H624" s="156"/>
      <c r="I624" s="156"/>
      <c r="J624" s="156"/>
      <c r="K624" s="156"/>
      <c r="L624" s="156"/>
      <c r="M624" s="156"/>
      <c r="N624" s="156"/>
      <c r="O624" s="156"/>
      <c r="P624" s="156"/>
      <c r="Q624" s="156"/>
      <c r="R624" s="156"/>
      <c r="S624" s="156"/>
      <c r="T624" s="156"/>
      <c r="U624" s="156"/>
      <c r="V624" s="156"/>
      <c r="W624" s="156"/>
      <c r="X624" s="156"/>
      <c r="Y624" s="156"/>
      <c r="Z624" s="156"/>
    </row>
    <row r="625" spans="1:26" ht="15.75" customHeight="1" x14ac:dyDescent="0.25">
      <c r="A625" s="156"/>
      <c r="B625" s="156"/>
      <c r="C625" s="156"/>
      <c r="D625" s="156"/>
      <c r="E625" s="156"/>
      <c r="F625" s="156"/>
      <c r="G625" s="156"/>
      <c r="H625" s="156"/>
      <c r="I625" s="156"/>
      <c r="J625" s="156"/>
      <c r="K625" s="156"/>
      <c r="L625" s="156"/>
      <c r="M625" s="156"/>
      <c r="N625" s="156"/>
      <c r="O625" s="156"/>
      <c r="P625" s="156"/>
      <c r="Q625" s="156"/>
      <c r="R625" s="156"/>
      <c r="S625" s="156"/>
      <c r="T625" s="156"/>
      <c r="U625" s="156"/>
      <c r="V625" s="156"/>
      <c r="W625" s="156"/>
      <c r="X625" s="156"/>
      <c r="Y625" s="156"/>
      <c r="Z625" s="156"/>
    </row>
    <row r="626" spans="1:26" ht="15.75" customHeight="1" x14ac:dyDescent="0.25">
      <c r="A626" s="156"/>
      <c r="B626" s="156"/>
      <c r="C626" s="156"/>
      <c r="D626" s="156"/>
      <c r="E626" s="156"/>
      <c r="F626" s="156"/>
      <c r="G626" s="156"/>
      <c r="H626" s="156"/>
      <c r="I626" s="156"/>
      <c r="J626" s="156"/>
      <c r="K626" s="156"/>
      <c r="L626" s="156"/>
      <c r="M626" s="156"/>
      <c r="N626" s="156"/>
      <c r="O626" s="156"/>
      <c r="P626" s="156"/>
      <c r="Q626" s="156"/>
      <c r="R626" s="156"/>
      <c r="S626" s="156"/>
      <c r="T626" s="156"/>
      <c r="U626" s="156"/>
      <c r="V626" s="156"/>
      <c r="W626" s="156"/>
      <c r="X626" s="156"/>
      <c r="Y626" s="156"/>
      <c r="Z626" s="156"/>
    </row>
    <row r="627" spans="1:26" ht="15.75" customHeight="1" x14ac:dyDescent="0.25">
      <c r="A627" s="156"/>
      <c r="B627" s="156"/>
      <c r="C627" s="156"/>
      <c r="D627" s="156"/>
      <c r="E627" s="156"/>
      <c r="F627" s="156"/>
      <c r="G627" s="156"/>
      <c r="H627" s="156"/>
      <c r="I627" s="156"/>
      <c r="J627" s="156"/>
      <c r="K627" s="156"/>
      <c r="L627" s="156"/>
      <c r="M627" s="156"/>
      <c r="N627" s="156"/>
      <c r="O627" s="156"/>
      <c r="P627" s="156"/>
      <c r="Q627" s="156"/>
      <c r="R627" s="156"/>
      <c r="S627" s="156"/>
      <c r="T627" s="156"/>
      <c r="U627" s="156"/>
      <c r="V627" s="156"/>
      <c r="W627" s="156"/>
      <c r="X627" s="156"/>
      <c r="Y627" s="156"/>
      <c r="Z627" s="156"/>
    </row>
    <row r="628" spans="1:26" ht="15.75" customHeight="1" x14ac:dyDescent="0.25">
      <c r="A628" s="156"/>
      <c r="B628" s="156"/>
      <c r="C628" s="156"/>
      <c r="D628" s="156"/>
      <c r="E628" s="156"/>
      <c r="F628" s="156"/>
      <c r="G628" s="156"/>
      <c r="H628" s="156"/>
      <c r="I628" s="156"/>
      <c r="J628" s="156"/>
      <c r="K628" s="156"/>
      <c r="L628" s="156"/>
      <c r="M628" s="156"/>
      <c r="N628" s="156"/>
      <c r="O628" s="156"/>
      <c r="P628" s="156"/>
      <c r="Q628" s="156"/>
      <c r="R628" s="156"/>
      <c r="S628" s="156"/>
      <c r="T628" s="156"/>
      <c r="U628" s="156"/>
      <c r="V628" s="156"/>
      <c r="W628" s="156"/>
      <c r="X628" s="156"/>
      <c r="Y628" s="156"/>
      <c r="Z628" s="156"/>
    </row>
    <row r="629" spans="1:26" ht="15.75" customHeight="1" x14ac:dyDescent="0.25">
      <c r="A629" s="156"/>
      <c r="B629" s="156"/>
      <c r="C629" s="156"/>
      <c r="D629" s="156"/>
      <c r="E629" s="156"/>
      <c r="F629" s="156"/>
      <c r="G629" s="156"/>
      <c r="H629" s="156"/>
      <c r="I629" s="156"/>
      <c r="J629" s="156"/>
      <c r="K629" s="156"/>
      <c r="L629" s="156"/>
      <c r="M629" s="156"/>
      <c r="N629" s="156"/>
      <c r="O629" s="156"/>
      <c r="P629" s="156"/>
      <c r="Q629" s="156"/>
      <c r="R629" s="156"/>
      <c r="S629" s="156"/>
      <c r="T629" s="156"/>
      <c r="U629" s="156"/>
      <c r="V629" s="156"/>
      <c r="W629" s="156"/>
      <c r="X629" s="156"/>
      <c r="Y629" s="156"/>
      <c r="Z629" s="156"/>
    </row>
    <row r="630" spans="1:26" ht="15.75" customHeight="1" x14ac:dyDescent="0.25">
      <c r="A630" s="156"/>
      <c r="B630" s="156"/>
      <c r="C630" s="156"/>
      <c r="D630" s="156"/>
      <c r="E630" s="156"/>
      <c r="F630" s="156"/>
      <c r="G630" s="156"/>
      <c r="H630" s="156"/>
      <c r="I630" s="156"/>
      <c r="J630" s="156"/>
      <c r="K630" s="156"/>
      <c r="L630" s="156"/>
      <c r="M630" s="156"/>
      <c r="N630" s="156"/>
      <c r="O630" s="156"/>
      <c r="P630" s="156"/>
      <c r="Q630" s="156"/>
      <c r="R630" s="156"/>
      <c r="S630" s="156"/>
      <c r="T630" s="156"/>
      <c r="U630" s="156"/>
      <c r="V630" s="156"/>
      <c r="W630" s="156"/>
      <c r="X630" s="156"/>
      <c r="Y630" s="156"/>
      <c r="Z630" s="156"/>
    </row>
    <row r="631" spans="1:26" ht="15.75" customHeight="1" x14ac:dyDescent="0.25">
      <c r="A631" s="156"/>
      <c r="B631" s="156"/>
      <c r="C631" s="156"/>
      <c r="D631" s="156"/>
      <c r="E631" s="156"/>
      <c r="F631" s="156"/>
      <c r="G631" s="156"/>
      <c r="H631" s="156"/>
      <c r="I631" s="156"/>
      <c r="J631" s="156"/>
      <c r="K631" s="156"/>
      <c r="L631" s="156"/>
      <c r="M631" s="156"/>
      <c r="N631" s="156"/>
      <c r="O631" s="156"/>
      <c r="P631" s="156"/>
      <c r="Q631" s="156"/>
      <c r="R631" s="156"/>
      <c r="S631" s="156"/>
      <c r="T631" s="156"/>
      <c r="U631" s="156"/>
      <c r="V631" s="156"/>
      <c r="W631" s="156"/>
      <c r="X631" s="156"/>
      <c r="Y631" s="156"/>
      <c r="Z631" s="156"/>
    </row>
    <row r="632" spans="1:26" ht="15.75" customHeight="1" x14ac:dyDescent="0.25">
      <c r="A632" s="156"/>
      <c r="B632" s="156"/>
      <c r="C632" s="156"/>
      <c r="D632" s="156"/>
      <c r="E632" s="156"/>
      <c r="F632" s="156"/>
      <c r="G632" s="156"/>
      <c r="H632" s="156"/>
      <c r="I632" s="156"/>
      <c r="J632" s="156"/>
      <c r="K632" s="156"/>
      <c r="L632" s="156"/>
      <c r="M632" s="156"/>
      <c r="N632" s="156"/>
      <c r="O632" s="156"/>
      <c r="P632" s="156"/>
      <c r="Q632" s="156"/>
      <c r="R632" s="156"/>
      <c r="S632" s="156"/>
      <c r="T632" s="156"/>
      <c r="U632" s="156"/>
      <c r="V632" s="156"/>
      <c r="W632" s="156"/>
      <c r="X632" s="156"/>
      <c r="Y632" s="156"/>
      <c r="Z632" s="156"/>
    </row>
    <row r="633" spans="1:26" ht="15.75" customHeight="1" x14ac:dyDescent="0.25">
      <c r="A633" s="156"/>
      <c r="B633" s="156"/>
      <c r="C633" s="156"/>
      <c r="D633" s="156"/>
      <c r="E633" s="156"/>
      <c r="F633" s="156"/>
      <c r="G633" s="156"/>
      <c r="H633" s="156"/>
      <c r="I633" s="156"/>
      <c r="J633" s="156"/>
      <c r="K633" s="156"/>
      <c r="L633" s="156"/>
      <c r="M633" s="156"/>
      <c r="N633" s="156"/>
      <c r="O633" s="156"/>
      <c r="P633" s="156"/>
      <c r="Q633" s="156"/>
      <c r="R633" s="156"/>
      <c r="S633" s="156"/>
      <c r="T633" s="156"/>
      <c r="U633" s="156"/>
      <c r="V633" s="156"/>
      <c r="W633" s="156"/>
      <c r="X633" s="156"/>
      <c r="Y633" s="156"/>
      <c r="Z633" s="156"/>
    </row>
    <row r="634" spans="1:26" ht="15.75" customHeight="1" x14ac:dyDescent="0.25">
      <c r="A634" s="156"/>
      <c r="B634" s="156"/>
      <c r="C634" s="156"/>
      <c r="D634" s="156"/>
      <c r="E634" s="156"/>
      <c r="F634" s="156"/>
      <c r="G634" s="156"/>
      <c r="H634" s="156"/>
      <c r="I634" s="156"/>
      <c r="J634" s="156"/>
      <c r="K634" s="156"/>
      <c r="L634" s="156"/>
      <c r="M634" s="156"/>
      <c r="N634" s="156"/>
      <c r="O634" s="156"/>
      <c r="P634" s="156"/>
      <c r="Q634" s="156"/>
      <c r="R634" s="156"/>
      <c r="S634" s="156"/>
      <c r="T634" s="156"/>
      <c r="U634" s="156"/>
      <c r="V634" s="156"/>
      <c r="W634" s="156"/>
      <c r="X634" s="156"/>
      <c r="Y634" s="156"/>
      <c r="Z634" s="156"/>
    </row>
    <row r="635" spans="1:26" ht="15.75" customHeight="1" x14ac:dyDescent="0.25">
      <c r="A635" s="156"/>
      <c r="B635" s="156"/>
      <c r="C635" s="156"/>
      <c r="D635" s="156"/>
      <c r="E635" s="156"/>
      <c r="F635" s="156"/>
      <c r="G635" s="156"/>
      <c r="H635" s="156"/>
      <c r="I635" s="156"/>
      <c r="J635" s="156"/>
      <c r="K635" s="156"/>
      <c r="L635" s="156"/>
      <c r="M635" s="156"/>
      <c r="N635" s="156"/>
      <c r="O635" s="156"/>
      <c r="P635" s="156"/>
      <c r="Q635" s="156"/>
      <c r="R635" s="156"/>
      <c r="S635" s="156"/>
      <c r="T635" s="156"/>
      <c r="U635" s="156"/>
      <c r="V635" s="156"/>
      <c r="W635" s="156"/>
      <c r="X635" s="156"/>
      <c r="Y635" s="156"/>
      <c r="Z635" s="156"/>
    </row>
    <row r="636" spans="1:26" ht="15.75" customHeight="1" x14ac:dyDescent="0.25">
      <c r="A636" s="156"/>
      <c r="B636" s="156"/>
      <c r="C636" s="156"/>
      <c r="D636" s="156"/>
      <c r="E636" s="156"/>
      <c r="F636" s="156"/>
      <c r="G636" s="156"/>
      <c r="H636" s="156"/>
      <c r="I636" s="156"/>
      <c r="J636" s="156"/>
      <c r="K636" s="156"/>
      <c r="L636" s="156"/>
      <c r="M636" s="156"/>
      <c r="N636" s="156"/>
      <c r="O636" s="156"/>
      <c r="P636" s="156"/>
      <c r="Q636" s="156"/>
      <c r="R636" s="156"/>
      <c r="S636" s="156"/>
      <c r="T636" s="156"/>
      <c r="U636" s="156"/>
      <c r="V636" s="156"/>
      <c r="W636" s="156"/>
      <c r="X636" s="156"/>
      <c r="Y636" s="156"/>
      <c r="Z636" s="156"/>
    </row>
    <row r="637" spans="1:26" ht="15.75" customHeight="1" x14ac:dyDescent="0.25">
      <c r="A637" s="156"/>
      <c r="B637" s="156"/>
      <c r="C637" s="156"/>
      <c r="D637" s="156"/>
      <c r="E637" s="156"/>
      <c r="F637" s="156"/>
      <c r="G637" s="156"/>
      <c r="H637" s="156"/>
      <c r="I637" s="156"/>
      <c r="J637" s="156"/>
      <c r="K637" s="156"/>
      <c r="L637" s="156"/>
      <c r="M637" s="156"/>
      <c r="N637" s="156"/>
      <c r="O637" s="156"/>
      <c r="P637" s="156"/>
      <c r="Q637" s="156"/>
      <c r="R637" s="156"/>
      <c r="S637" s="156"/>
      <c r="T637" s="156"/>
      <c r="U637" s="156"/>
      <c r="V637" s="156"/>
      <c r="W637" s="156"/>
      <c r="X637" s="156"/>
      <c r="Y637" s="156"/>
      <c r="Z637" s="156"/>
    </row>
    <row r="638" spans="1:26" ht="15.75" customHeight="1" x14ac:dyDescent="0.25">
      <c r="A638" s="156"/>
      <c r="B638" s="156"/>
      <c r="C638" s="156"/>
      <c r="D638" s="156"/>
      <c r="E638" s="156"/>
      <c r="F638" s="156"/>
      <c r="G638" s="156"/>
      <c r="H638" s="156"/>
      <c r="I638" s="156"/>
      <c r="J638" s="156"/>
      <c r="K638" s="156"/>
      <c r="L638" s="156"/>
      <c r="M638" s="156"/>
      <c r="N638" s="156"/>
      <c r="O638" s="156"/>
      <c r="P638" s="156"/>
      <c r="Q638" s="156"/>
      <c r="R638" s="156"/>
      <c r="S638" s="156"/>
      <c r="T638" s="156"/>
      <c r="U638" s="156"/>
      <c r="V638" s="156"/>
      <c r="W638" s="156"/>
      <c r="X638" s="156"/>
      <c r="Y638" s="156"/>
      <c r="Z638" s="156"/>
    </row>
    <row r="639" spans="1:26" ht="15.75" customHeight="1" x14ac:dyDescent="0.25">
      <c r="A639" s="156"/>
      <c r="B639" s="156"/>
      <c r="C639" s="156"/>
      <c r="D639" s="156"/>
      <c r="E639" s="156"/>
      <c r="F639" s="156"/>
      <c r="G639" s="156"/>
      <c r="H639" s="156"/>
      <c r="I639" s="156"/>
      <c r="J639" s="156"/>
      <c r="K639" s="156"/>
      <c r="L639" s="156"/>
      <c r="M639" s="156"/>
      <c r="N639" s="156"/>
      <c r="O639" s="156"/>
      <c r="P639" s="156"/>
      <c r="Q639" s="156"/>
      <c r="R639" s="156"/>
      <c r="S639" s="156"/>
      <c r="T639" s="156"/>
      <c r="U639" s="156"/>
      <c r="V639" s="156"/>
      <c r="W639" s="156"/>
      <c r="X639" s="156"/>
      <c r="Y639" s="156"/>
      <c r="Z639" s="156"/>
    </row>
    <row r="640" spans="1:26" ht="15.75" customHeight="1" x14ac:dyDescent="0.25">
      <c r="A640" s="156"/>
      <c r="B640" s="156"/>
      <c r="C640" s="156"/>
      <c r="D640" s="156"/>
      <c r="E640" s="156"/>
      <c r="F640" s="156"/>
      <c r="G640" s="156"/>
      <c r="H640" s="156"/>
      <c r="I640" s="156"/>
      <c r="J640" s="156"/>
      <c r="K640" s="156"/>
      <c r="L640" s="156"/>
      <c r="M640" s="156"/>
      <c r="N640" s="156"/>
      <c r="O640" s="156"/>
      <c r="P640" s="156"/>
      <c r="Q640" s="156"/>
      <c r="R640" s="156"/>
      <c r="S640" s="156"/>
      <c r="T640" s="156"/>
      <c r="U640" s="156"/>
      <c r="V640" s="156"/>
      <c r="W640" s="156"/>
      <c r="X640" s="156"/>
      <c r="Y640" s="156"/>
      <c r="Z640" s="156"/>
    </row>
    <row r="641" spans="1:26" ht="15.75" customHeight="1" x14ac:dyDescent="0.25">
      <c r="A641" s="156"/>
      <c r="B641" s="156"/>
      <c r="C641" s="156"/>
      <c r="D641" s="156"/>
      <c r="E641" s="156"/>
      <c r="F641" s="156"/>
      <c r="G641" s="156"/>
      <c r="H641" s="156"/>
      <c r="I641" s="156"/>
      <c r="J641" s="156"/>
      <c r="K641" s="156"/>
      <c r="L641" s="156"/>
      <c r="M641" s="156"/>
      <c r="N641" s="156"/>
      <c r="O641" s="156"/>
      <c r="P641" s="156"/>
      <c r="Q641" s="156"/>
      <c r="R641" s="156"/>
      <c r="S641" s="156"/>
      <c r="T641" s="156"/>
      <c r="U641" s="156"/>
      <c r="V641" s="156"/>
      <c r="W641" s="156"/>
      <c r="X641" s="156"/>
      <c r="Y641" s="156"/>
      <c r="Z641" s="156"/>
    </row>
    <row r="642" spans="1:26" ht="15.75" customHeight="1" x14ac:dyDescent="0.25">
      <c r="A642" s="156"/>
      <c r="B642" s="156"/>
      <c r="C642" s="156"/>
      <c r="D642" s="156"/>
      <c r="E642" s="156"/>
      <c r="F642" s="156"/>
      <c r="G642" s="156"/>
      <c r="H642" s="156"/>
      <c r="I642" s="156"/>
      <c r="J642" s="156"/>
      <c r="K642" s="156"/>
      <c r="L642" s="156"/>
      <c r="M642" s="156"/>
      <c r="N642" s="156"/>
      <c r="O642" s="156"/>
      <c r="P642" s="156"/>
      <c r="Q642" s="156"/>
      <c r="R642" s="156"/>
      <c r="S642" s="156"/>
      <c r="T642" s="156"/>
      <c r="U642" s="156"/>
      <c r="V642" s="156"/>
      <c r="W642" s="156"/>
      <c r="X642" s="156"/>
      <c r="Y642" s="156"/>
      <c r="Z642" s="156"/>
    </row>
    <row r="643" spans="1:26" ht="15.75" customHeight="1" x14ac:dyDescent="0.25">
      <c r="A643" s="156"/>
      <c r="B643" s="156"/>
      <c r="C643" s="156"/>
      <c r="D643" s="156"/>
      <c r="E643" s="156"/>
      <c r="F643" s="156"/>
      <c r="G643" s="156"/>
      <c r="H643" s="156"/>
      <c r="I643" s="156"/>
      <c r="J643" s="156"/>
      <c r="K643" s="156"/>
      <c r="L643" s="156"/>
      <c r="M643" s="156"/>
      <c r="N643" s="156"/>
      <c r="O643" s="156"/>
      <c r="P643" s="156"/>
      <c r="Q643" s="156"/>
      <c r="R643" s="156"/>
      <c r="S643" s="156"/>
      <c r="T643" s="156"/>
      <c r="U643" s="156"/>
      <c r="V643" s="156"/>
      <c r="W643" s="156"/>
      <c r="X643" s="156"/>
      <c r="Y643" s="156"/>
      <c r="Z643" s="156"/>
    </row>
    <row r="644" spans="1:26" ht="15.75" customHeight="1" x14ac:dyDescent="0.25">
      <c r="A644" s="156"/>
      <c r="B644" s="156"/>
      <c r="C644" s="156"/>
      <c r="D644" s="156"/>
      <c r="E644" s="156"/>
      <c r="F644" s="156"/>
      <c r="G644" s="156"/>
      <c r="H644" s="156"/>
      <c r="I644" s="156"/>
      <c r="J644" s="156"/>
      <c r="K644" s="156"/>
      <c r="L644" s="156"/>
      <c r="M644" s="156"/>
      <c r="N644" s="156"/>
      <c r="O644" s="156"/>
      <c r="P644" s="156"/>
      <c r="Q644" s="156"/>
      <c r="R644" s="156"/>
      <c r="S644" s="156"/>
      <c r="T644" s="156"/>
      <c r="U644" s="156"/>
      <c r="V644" s="156"/>
      <c r="W644" s="156"/>
      <c r="X644" s="156"/>
      <c r="Y644" s="156"/>
      <c r="Z644" s="156"/>
    </row>
    <row r="645" spans="1:26" ht="15.75" customHeight="1" x14ac:dyDescent="0.25">
      <c r="A645" s="156"/>
      <c r="B645" s="156"/>
      <c r="C645" s="156"/>
      <c r="D645" s="156"/>
      <c r="E645" s="156"/>
      <c r="F645" s="156"/>
      <c r="G645" s="156"/>
      <c r="H645" s="156"/>
      <c r="I645" s="156"/>
      <c r="J645" s="156"/>
      <c r="K645" s="156"/>
      <c r="L645" s="156"/>
      <c r="M645" s="156"/>
      <c r="N645" s="156"/>
      <c r="O645" s="156"/>
      <c r="P645" s="156"/>
      <c r="Q645" s="156"/>
      <c r="R645" s="156"/>
      <c r="S645" s="156"/>
      <c r="T645" s="156"/>
      <c r="U645" s="156"/>
      <c r="V645" s="156"/>
      <c r="W645" s="156"/>
      <c r="X645" s="156"/>
      <c r="Y645" s="156"/>
      <c r="Z645" s="156"/>
    </row>
    <row r="646" spans="1:26" ht="15.75" customHeight="1" x14ac:dyDescent="0.25">
      <c r="A646" s="156"/>
      <c r="B646" s="156"/>
      <c r="C646" s="156"/>
      <c r="D646" s="156"/>
      <c r="E646" s="156"/>
      <c r="F646" s="156"/>
      <c r="G646" s="156"/>
      <c r="H646" s="156"/>
      <c r="I646" s="156"/>
      <c r="J646" s="156"/>
      <c r="K646" s="156"/>
      <c r="L646" s="156"/>
      <c r="M646" s="156"/>
      <c r="N646" s="156"/>
      <c r="O646" s="156"/>
      <c r="P646" s="156"/>
      <c r="Q646" s="156"/>
      <c r="R646" s="156"/>
      <c r="S646" s="156"/>
      <c r="T646" s="156"/>
      <c r="U646" s="156"/>
      <c r="V646" s="156"/>
      <c r="W646" s="156"/>
      <c r="X646" s="156"/>
      <c r="Y646" s="156"/>
      <c r="Z646" s="156"/>
    </row>
    <row r="647" spans="1:26" ht="15.75" customHeight="1" x14ac:dyDescent="0.25">
      <c r="A647" s="156"/>
      <c r="B647" s="156"/>
      <c r="C647" s="156"/>
      <c r="D647" s="156"/>
      <c r="E647" s="156"/>
      <c r="F647" s="156"/>
      <c r="G647" s="156"/>
      <c r="H647" s="156"/>
      <c r="I647" s="156"/>
      <c r="J647" s="156"/>
      <c r="K647" s="156"/>
      <c r="L647" s="156"/>
      <c r="M647" s="156"/>
      <c r="N647" s="156"/>
      <c r="O647" s="156"/>
      <c r="P647" s="156"/>
      <c r="Q647" s="156"/>
      <c r="R647" s="156"/>
      <c r="S647" s="156"/>
      <c r="T647" s="156"/>
      <c r="U647" s="156"/>
      <c r="V647" s="156"/>
      <c r="W647" s="156"/>
      <c r="X647" s="156"/>
      <c r="Y647" s="156"/>
      <c r="Z647" s="156"/>
    </row>
    <row r="648" spans="1:26" ht="15.75" customHeight="1" x14ac:dyDescent="0.25">
      <c r="A648" s="156"/>
      <c r="B648" s="156"/>
      <c r="C648" s="156"/>
      <c r="D648" s="156"/>
      <c r="E648" s="156"/>
      <c r="F648" s="156"/>
      <c r="G648" s="156"/>
      <c r="H648" s="156"/>
      <c r="I648" s="156"/>
      <c r="J648" s="156"/>
      <c r="K648" s="156"/>
      <c r="L648" s="156"/>
      <c r="M648" s="156"/>
      <c r="N648" s="156"/>
      <c r="O648" s="156"/>
      <c r="P648" s="156"/>
      <c r="Q648" s="156"/>
      <c r="R648" s="156"/>
      <c r="S648" s="156"/>
      <c r="T648" s="156"/>
      <c r="U648" s="156"/>
      <c r="V648" s="156"/>
      <c r="W648" s="156"/>
      <c r="X648" s="156"/>
      <c r="Y648" s="156"/>
      <c r="Z648" s="156"/>
    </row>
    <row r="649" spans="1:26" ht="15.75" customHeight="1" x14ac:dyDescent="0.25">
      <c r="A649" s="156"/>
      <c r="B649" s="156"/>
      <c r="C649" s="156"/>
      <c r="D649" s="156"/>
      <c r="E649" s="156"/>
      <c r="F649" s="156"/>
      <c r="G649" s="156"/>
      <c r="H649" s="156"/>
      <c r="I649" s="156"/>
      <c r="J649" s="156"/>
      <c r="K649" s="156"/>
      <c r="L649" s="156"/>
      <c r="M649" s="156"/>
      <c r="N649" s="156"/>
      <c r="O649" s="156"/>
      <c r="P649" s="156"/>
      <c r="Q649" s="156"/>
      <c r="R649" s="156"/>
      <c r="S649" s="156"/>
      <c r="T649" s="156"/>
      <c r="U649" s="156"/>
      <c r="V649" s="156"/>
      <c r="W649" s="156"/>
      <c r="X649" s="156"/>
      <c r="Y649" s="156"/>
      <c r="Z649" s="156"/>
    </row>
    <row r="650" spans="1:26" ht="15.75" customHeight="1" x14ac:dyDescent="0.25">
      <c r="A650" s="156"/>
      <c r="B650" s="156"/>
      <c r="C650" s="156"/>
      <c r="D650" s="156"/>
      <c r="E650" s="156"/>
      <c r="F650" s="156"/>
      <c r="G650" s="156"/>
      <c r="H650" s="156"/>
      <c r="I650" s="156"/>
      <c r="J650" s="156"/>
      <c r="K650" s="156"/>
      <c r="L650" s="156"/>
      <c r="M650" s="156"/>
      <c r="N650" s="156"/>
      <c r="O650" s="156"/>
      <c r="P650" s="156"/>
      <c r="Q650" s="156"/>
      <c r="R650" s="156"/>
      <c r="S650" s="156"/>
      <c r="T650" s="156"/>
      <c r="U650" s="156"/>
      <c r="V650" s="156"/>
      <c r="W650" s="156"/>
      <c r="X650" s="156"/>
      <c r="Y650" s="156"/>
      <c r="Z650" s="156"/>
    </row>
    <row r="651" spans="1:26" ht="15.75" customHeight="1" x14ac:dyDescent="0.25">
      <c r="A651" s="156"/>
      <c r="B651" s="156"/>
      <c r="C651" s="156"/>
      <c r="D651" s="156"/>
      <c r="E651" s="156"/>
      <c r="F651" s="156"/>
      <c r="G651" s="156"/>
      <c r="H651" s="156"/>
      <c r="I651" s="156"/>
      <c r="J651" s="156"/>
      <c r="K651" s="156"/>
      <c r="L651" s="156"/>
      <c r="M651" s="156"/>
      <c r="N651" s="156"/>
      <c r="O651" s="156"/>
      <c r="P651" s="156"/>
      <c r="Q651" s="156"/>
      <c r="R651" s="156"/>
      <c r="S651" s="156"/>
      <c r="T651" s="156"/>
      <c r="U651" s="156"/>
      <c r="V651" s="156"/>
      <c r="W651" s="156"/>
      <c r="X651" s="156"/>
      <c r="Y651" s="156"/>
      <c r="Z651" s="156"/>
    </row>
    <row r="652" spans="1:26" ht="15.75" customHeight="1" x14ac:dyDescent="0.25">
      <c r="A652" s="156"/>
      <c r="B652" s="156"/>
      <c r="C652" s="156"/>
      <c r="D652" s="156"/>
      <c r="E652" s="156"/>
      <c r="F652" s="156"/>
      <c r="G652" s="156"/>
      <c r="H652" s="156"/>
      <c r="I652" s="156"/>
      <c r="J652" s="156"/>
      <c r="K652" s="156"/>
      <c r="L652" s="156"/>
      <c r="M652" s="156"/>
      <c r="N652" s="156"/>
      <c r="O652" s="156"/>
      <c r="P652" s="156"/>
      <c r="Q652" s="156"/>
      <c r="R652" s="156"/>
      <c r="S652" s="156"/>
      <c r="T652" s="156"/>
      <c r="U652" s="156"/>
      <c r="V652" s="156"/>
      <c r="W652" s="156"/>
      <c r="X652" s="156"/>
      <c r="Y652" s="156"/>
      <c r="Z652" s="156"/>
    </row>
    <row r="653" spans="1:26" ht="15.75" customHeight="1" x14ac:dyDescent="0.25">
      <c r="A653" s="156"/>
      <c r="B653" s="156"/>
      <c r="C653" s="156"/>
      <c r="D653" s="156"/>
      <c r="E653" s="156"/>
      <c r="F653" s="156"/>
      <c r="G653" s="156"/>
      <c r="H653" s="156"/>
      <c r="I653" s="156"/>
      <c r="J653" s="156"/>
      <c r="K653" s="156"/>
      <c r="L653" s="156"/>
      <c r="M653" s="156"/>
      <c r="N653" s="156"/>
      <c r="O653" s="156"/>
      <c r="P653" s="156"/>
      <c r="Q653" s="156"/>
      <c r="R653" s="156"/>
      <c r="S653" s="156"/>
      <c r="T653" s="156"/>
      <c r="U653" s="156"/>
      <c r="V653" s="156"/>
      <c r="W653" s="156"/>
      <c r="X653" s="156"/>
      <c r="Y653" s="156"/>
      <c r="Z653" s="156"/>
    </row>
    <row r="654" spans="1:26" ht="15.75" customHeight="1" x14ac:dyDescent="0.25">
      <c r="A654" s="156"/>
      <c r="B654" s="156"/>
      <c r="C654" s="156"/>
      <c r="D654" s="156"/>
      <c r="E654" s="156"/>
      <c r="F654" s="156"/>
      <c r="G654" s="156"/>
      <c r="H654" s="156"/>
      <c r="I654" s="156"/>
      <c r="J654" s="156"/>
      <c r="K654" s="156"/>
      <c r="L654" s="156"/>
      <c r="M654" s="156"/>
      <c r="N654" s="156"/>
      <c r="O654" s="156"/>
      <c r="P654" s="156"/>
      <c r="Q654" s="156"/>
      <c r="R654" s="156"/>
      <c r="S654" s="156"/>
      <c r="T654" s="156"/>
      <c r="U654" s="156"/>
      <c r="V654" s="156"/>
      <c r="W654" s="156"/>
      <c r="X654" s="156"/>
      <c r="Y654" s="156"/>
      <c r="Z654" s="156"/>
    </row>
    <row r="655" spans="1:26" ht="15.75" customHeight="1" x14ac:dyDescent="0.25">
      <c r="A655" s="156"/>
      <c r="B655" s="156"/>
      <c r="C655" s="156"/>
      <c r="D655" s="156"/>
      <c r="E655" s="156"/>
      <c r="F655" s="156"/>
      <c r="G655" s="156"/>
      <c r="H655" s="156"/>
      <c r="I655" s="156"/>
      <c r="J655" s="156"/>
      <c r="K655" s="156"/>
      <c r="L655" s="156"/>
      <c r="M655" s="156"/>
      <c r="N655" s="156"/>
      <c r="O655" s="156"/>
      <c r="P655" s="156"/>
      <c r="Q655" s="156"/>
      <c r="R655" s="156"/>
      <c r="S655" s="156"/>
      <c r="T655" s="156"/>
      <c r="U655" s="156"/>
      <c r="V655" s="156"/>
      <c r="W655" s="156"/>
      <c r="X655" s="156"/>
      <c r="Y655" s="156"/>
      <c r="Z655" s="156"/>
    </row>
    <row r="656" spans="1:26" ht="15.75" customHeight="1" x14ac:dyDescent="0.25">
      <c r="A656" s="156"/>
      <c r="B656" s="156"/>
      <c r="C656" s="156"/>
      <c r="D656" s="156"/>
      <c r="E656" s="156"/>
      <c r="F656" s="156"/>
      <c r="G656" s="156"/>
      <c r="H656" s="156"/>
      <c r="I656" s="156"/>
      <c r="J656" s="156"/>
      <c r="K656" s="156"/>
      <c r="L656" s="156"/>
      <c r="M656" s="156"/>
      <c r="N656" s="156"/>
      <c r="O656" s="156"/>
      <c r="P656" s="156"/>
      <c r="Q656" s="156"/>
      <c r="R656" s="156"/>
      <c r="S656" s="156"/>
      <c r="T656" s="156"/>
      <c r="U656" s="156"/>
      <c r="V656" s="156"/>
      <c r="W656" s="156"/>
      <c r="X656" s="156"/>
      <c r="Y656" s="156"/>
      <c r="Z656" s="156"/>
    </row>
    <row r="657" spans="1:26" ht="15.75" customHeight="1" x14ac:dyDescent="0.25">
      <c r="A657" s="156"/>
      <c r="B657" s="156"/>
      <c r="C657" s="156"/>
      <c r="D657" s="156"/>
      <c r="E657" s="156"/>
      <c r="F657" s="156"/>
      <c r="G657" s="156"/>
      <c r="H657" s="156"/>
      <c r="I657" s="156"/>
      <c r="J657" s="156"/>
      <c r="K657" s="156"/>
      <c r="L657" s="156"/>
      <c r="M657" s="156"/>
      <c r="N657" s="156"/>
      <c r="O657" s="156"/>
      <c r="P657" s="156"/>
      <c r="Q657" s="156"/>
      <c r="R657" s="156"/>
      <c r="S657" s="156"/>
      <c r="T657" s="156"/>
      <c r="U657" s="156"/>
      <c r="V657" s="156"/>
      <c r="W657" s="156"/>
      <c r="X657" s="156"/>
      <c r="Y657" s="156"/>
      <c r="Z657" s="156"/>
    </row>
    <row r="658" spans="1:26" ht="15.75" customHeight="1" x14ac:dyDescent="0.25">
      <c r="A658" s="156"/>
      <c r="B658" s="156"/>
      <c r="C658" s="156"/>
      <c r="D658" s="156"/>
      <c r="E658" s="156"/>
      <c r="F658" s="156"/>
      <c r="G658" s="156"/>
      <c r="H658" s="156"/>
      <c r="I658" s="156"/>
      <c r="J658" s="156"/>
      <c r="K658" s="156"/>
      <c r="L658" s="156"/>
      <c r="M658" s="156"/>
      <c r="N658" s="156"/>
      <c r="O658" s="156"/>
      <c r="P658" s="156"/>
      <c r="Q658" s="156"/>
      <c r="R658" s="156"/>
      <c r="S658" s="156"/>
      <c r="T658" s="156"/>
      <c r="U658" s="156"/>
      <c r="V658" s="156"/>
      <c r="W658" s="156"/>
      <c r="X658" s="156"/>
      <c r="Y658" s="156"/>
      <c r="Z658" s="156"/>
    </row>
    <row r="659" spans="1:26" ht="15.75" customHeight="1" x14ac:dyDescent="0.25">
      <c r="A659" s="156"/>
      <c r="B659" s="156"/>
      <c r="C659" s="156"/>
      <c r="D659" s="156"/>
      <c r="E659" s="156"/>
      <c r="F659" s="156"/>
      <c r="G659" s="156"/>
      <c r="H659" s="156"/>
      <c r="I659" s="156"/>
      <c r="J659" s="156"/>
      <c r="K659" s="156"/>
      <c r="L659" s="156"/>
      <c r="M659" s="156"/>
      <c r="N659" s="156"/>
      <c r="O659" s="156"/>
      <c r="P659" s="156"/>
      <c r="Q659" s="156"/>
      <c r="R659" s="156"/>
      <c r="S659" s="156"/>
      <c r="T659" s="156"/>
      <c r="U659" s="156"/>
      <c r="V659" s="156"/>
      <c r="W659" s="156"/>
      <c r="X659" s="156"/>
      <c r="Y659" s="156"/>
      <c r="Z659" s="156"/>
    </row>
    <row r="660" spans="1:26" ht="15.75" customHeight="1" x14ac:dyDescent="0.25">
      <c r="A660" s="156"/>
      <c r="B660" s="156"/>
      <c r="C660" s="156"/>
      <c r="D660" s="156"/>
      <c r="E660" s="156"/>
      <c r="F660" s="156"/>
      <c r="G660" s="156"/>
      <c r="H660" s="156"/>
      <c r="I660" s="156"/>
      <c r="J660" s="156"/>
      <c r="K660" s="156"/>
      <c r="L660" s="156"/>
      <c r="M660" s="156"/>
      <c r="N660" s="156"/>
      <c r="O660" s="156"/>
      <c r="P660" s="156"/>
      <c r="Q660" s="156"/>
      <c r="R660" s="156"/>
      <c r="S660" s="156"/>
      <c r="T660" s="156"/>
      <c r="U660" s="156"/>
      <c r="V660" s="156"/>
      <c r="W660" s="156"/>
      <c r="X660" s="156"/>
      <c r="Y660" s="156"/>
      <c r="Z660" s="156"/>
    </row>
    <row r="661" spans="1:26" ht="15.75" customHeight="1" x14ac:dyDescent="0.25">
      <c r="A661" s="156"/>
      <c r="B661" s="156"/>
      <c r="C661" s="156"/>
      <c r="D661" s="156"/>
      <c r="E661" s="156"/>
      <c r="F661" s="156"/>
      <c r="G661" s="156"/>
      <c r="H661" s="156"/>
      <c r="I661" s="156"/>
      <c r="J661" s="156"/>
      <c r="K661" s="156"/>
      <c r="L661" s="156"/>
      <c r="M661" s="156"/>
      <c r="N661" s="156"/>
      <c r="O661" s="156"/>
      <c r="P661" s="156"/>
      <c r="Q661" s="156"/>
      <c r="R661" s="156"/>
      <c r="S661" s="156"/>
      <c r="T661" s="156"/>
      <c r="U661" s="156"/>
      <c r="V661" s="156"/>
      <c r="W661" s="156"/>
      <c r="X661" s="156"/>
      <c r="Y661" s="156"/>
      <c r="Z661" s="156"/>
    </row>
    <row r="662" spans="1:26" ht="15.75" customHeight="1" x14ac:dyDescent="0.25">
      <c r="A662" s="156"/>
      <c r="B662" s="156"/>
      <c r="C662" s="156"/>
      <c r="D662" s="156"/>
      <c r="E662" s="156"/>
      <c r="F662" s="156"/>
      <c r="G662" s="156"/>
      <c r="H662" s="156"/>
      <c r="I662" s="156"/>
      <c r="J662" s="156"/>
      <c r="K662" s="156"/>
      <c r="L662" s="156"/>
      <c r="M662" s="156"/>
      <c r="N662" s="156"/>
      <c r="O662" s="156"/>
      <c r="P662" s="156"/>
      <c r="Q662" s="156"/>
      <c r="R662" s="156"/>
      <c r="S662" s="156"/>
      <c r="T662" s="156"/>
      <c r="U662" s="156"/>
      <c r="V662" s="156"/>
      <c r="W662" s="156"/>
      <c r="X662" s="156"/>
      <c r="Y662" s="156"/>
      <c r="Z662" s="156"/>
    </row>
    <row r="663" spans="1:26" ht="15.75" customHeight="1" x14ac:dyDescent="0.25">
      <c r="A663" s="156"/>
      <c r="B663" s="156"/>
      <c r="C663" s="156"/>
      <c r="D663" s="156"/>
      <c r="E663" s="156"/>
      <c r="F663" s="156"/>
      <c r="G663" s="156"/>
      <c r="H663" s="156"/>
      <c r="I663" s="156"/>
      <c r="J663" s="156"/>
      <c r="K663" s="156"/>
      <c r="L663" s="156"/>
      <c r="M663" s="156"/>
      <c r="N663" s="156"/>
      <c r="O663" s="156"/>
      <c r="P663" s="156"/>
      <c r="Q663" s="156"/>
      <c r="R663" s="156"/>
      <c r="S663" s="156"/>
      <c r="T663" s="156"/>
      <c r="U663" s="156"/>
      <c r="V663" s="156"/>
      <c r="W663" s="156"/>
      <c r="X663" s="156"/>
      <c r="Y663" s="156"/>
      <c r="Z663" s="156"/>
    </row>
    <row r="664" spans="1:26" ht="15.75" customHeight="1" x14ac:dyDescent="0.25">
      <c r="A664" s="156"/>
      <c r="B664" s="156"/>
      <c r="C664" s="156"/>
      <c r="D664" s="156"/>
      <c r="E664" s="156"/>
      <c r="F664" s="156"/>
      <c r="G664" s="156"/>
      <c r="H664" s="156"/>
      <c r="I664" s="156"/>
      <c r="J664" s="156"/>
      <c r="K664" s="156"/>
      <c r="L664" s="156"/>
      <c r="M664" s="156"/>
      <c r="N664" s="156"/>
      <c r="O664" s="156"/>
      <c r="P664" s="156"/>
      <c r="Q664" s="156"/>
      <c r="R664" s="156"/>
      <c r="S664" s="156"/>
      <c r="T664" s="156"/>
      <c r="U664" s="156"/>
      <c r="V664" s="156"/>
      <c r="W664" s="156"/>
      <c r="X664" s="156"/>
      <c r="Y664" s="156"/>
      <c r="Z664" s="156"/>
    </row>
    <row r="665" spans="1:26" ht="15.75" customHeight="1" x14ac:dyDescent="0.25">
      <c r="A665" s="156"/>
      <c r="B665" s="156"/>
      <c r="C665" s="156"/>
      <c r="D665" s="156"/>
      <c r="E665" s="156"/>
      <c r="F665" s="156"/>
      <c r="G665" s="156"/>
      <c r="H665" s="156"/>
      <c r="I665" s="156"/>
      <c r="J665" s="156"/>
      <c r="K665" s="156"/>
      <c r="L665" s="156"/>
      <c r="M665" s="156"/>
      <c r="N665" s="156"/>
      <c r="O665" s="156"/>
      <c r="P665" s="156"/>
      <c r="Q665" s="156"/>
      <c r="R665" s="156"/>
      <c r="S665" s="156"/>
      <c r="T665" s="156"/>
      <c r="U665" s="156"/>
      <c r="V665" s="156"/>
      <c r="W665" s="156"/>
      <c r="X665" s="156"/>
      <c r="Y665" s="156"/>
      <c r="Z665" s="156"/>
    </row>
    <row r="666" spans="1:26" ht="15.75" customHeight="1" x14ac:dyDescent="0.25">
      <c r="A666" s="156"/>
      <c r="B666" s="156"/>
      <c r="C666" s="156"/>
      <c r="D666" s="156"/>
      <c r="E666" s="156"/>
      <c r="F666" s="156"/>
      <c r="G666" s="156"/>
      <c r="H666" s="156"/>
      <c r="I666" s="156"/>
      <c r="J666" s="156"/>
      <c r="K666" s="156"/>
      <c r="L666" s="156"/>
      <c r="M666" s="156"/>
      <c r="N666" s="156"/>
      <c r="O666" s="156"/>
      <c r="P666" s="156"/>
      <c r="Q666" s="156"/>
      <c r="R666" s="156"/>
      <c r="S666" s="156"/>
      <c r="T666" s="156"/>
      <c r="U666" s="156"/>
      <c r="V666" s="156"/>
      <c r="W666" s="156"/>
      <c r="X666" s="156"/>
      <c r="Y666" s="156"/>
      <c r="Z666" s="156"/>
    </row>
    <row r="667" spans="1:26" ht="15.75" customHeight="1" x14ac:dyDescent="0.25">
      <c r="A667" s="156"/>
      <c r="B667" s="156"/>
      <c r="C667" s="156"/>
      <c r="D667" s="156"/>
      <c r="E667" s="156"/>
      <c r="F667" s="156"/>
      <c r="G667" s="156"/>
      <c r="H667" s="156"/>
      <c r="I667" s="156"/>
      <c r="J667" s="156"/>
      <c r="K667" s="156"/>
      <c r="L667" s="156"/>
      <c r="M667" s="156"/>
      <c r="N667" s="156"/>
      <c r="O667" s="156"/>
      <c r="P667" s="156"/>
      <c r="Q667" s="156"/>
      <c r="R667" s="156"/>
      <c r="S667" s="156"/>
      <c r="T667" s="156"/>
      <c r="U667" s="156"/>
      <c r="V667" s="156"/>
      <c r="W667" s="156"/>
      <c r="X667" s="156"/>
      <c r="Y667" s="156"/>
      <c r="Z667" s="156"/>
    </row>
    <row r="668" spans="1:26" ht="15.75" customHeight="1" x14ac:dyDescent="0.25">
      <c r="A668" s="156"/>
      <c r="B668" s="156"/>
      <c r="C668" s="156"/>
      <c r="D668" s="156"/>
      <c r="E668" s="156"/>
      <c r="F668" s="156"/>
      <c r="G668" s="156"/>
      <c r="H668" s="156"/>
      <c r="I668" s="156"/>
      <c r="J668" s="156"/>
      <c r="K668" s="156"/>
      <c r="L668" s="156"/>
      <c r="M668" s="156"/>
      <c r="N668" s="156"/>
      <c r="O668" s="156"/>
      <c r="P668" s="156"/>
      <c r="Q668" s="156"/>
      <c r="R668" s="156"/>
      <c r="S668" s="156"/>
      <c r="T668" s="156"/>
      <c r="U668" s="156"/>
      <c r="V668" s="156"/>
      <c r="W668" s="156"/>
      <c r="X668" s="156"/>
      <c r="Y668" s="156"/>
      <c r="Z668" s="156"/>
    </row>
    <row r="669" spans="1:26" ht="15.75" customHeight="1" x14ac:dyDescent="0.25">
      <c r="A669" s="156"/>
      <c r="B669" s="156"/>
      <c r="C669" s="156"/>
      <c r="D669" s="156"/>
      <c r="E669" s="156"/>
      <c r="F669" s="156"/>
      <c r="G669" s="156"/>
      <c r="H669" s="156"/>
      <c r="I669" s="156"/>
      <c r="J669" s="156"/>
      <c r="K669" s="156"/>
      <c r="L669" s="156"/>
      <c r="M669" s="156"/>
      <c r="N669" s="156"/>
      <c r="O669" s="156"/>
      <c r="P669" s="156"/>
      <c r="Q669" s="156"/>
      <c r="R669" s="156"/>
      <c r="S669" s="156"/>
      <c r="T669" s="156"/>
      <c r="U669" s="156"/>
      <c r="V669" s="156"/>
      <c r="W669" s="156"/>
      <c r="X669" s="156"/>
      <c r="Y669" s="156"/>
      <c r="Z669" s="156"/>
    </row>
    <row r="670" spans="1:26" ht="15.75" customHeight="1" x14ac:dyDescent="0.25">
      <c r="A670" s="156"/>
      <c r="B670" s="156"/>
      <c r="C670" s="156"/>
      <c r="D670" s="156"/>
      <c r="E670" s="156"/>
      <c r="F670" s="156"/>
      <c r="G670" s="156"/>
      <c r="H670" s="156"/>
      <c r="I670" s="156"/>
      <c r="J670" s="156"/>
      <c r="K670" s="156"/>
      <c r="L670" s="156"/>
      <c r="M670" s="156"/>
      <c r="N670" s="156"/>
      <c r="O670" s="156"/>
      <c r="P670" s="156"/>
      <c r="Q670" s="156"/>
      <c r="R670" s="156"/>
      <c r="S670" s="156"/>
      <c r="T670" s="156"/>
      <c r="U670" s="156"/>
      <c r="V670" s="156"/>
      <c r="W670" s="156"/>
      <c r="X670" s="156"/>
      <c r="Y670" s="156"/>
      <c r="Z670" s="156"/>
    </row>
    <row r="671" spans="1:26" ht="15.75" customHeight="1" x14ac:dyDescent="0.25">
      <c r="A671" s="156"/>
      <c r="B671" s="156"/>
      <c r="C671" s="156"/>
      <c r="D671" s="156"/>
      <c r="E671" s="156"/>
      <c r="F671" s="156"/>
      <c r="G671" s="156"/>
      <c r="H671" s="156"/>
      <c r="I671" s="156"/>
      <c r="J671" s="156"/>
      <c r="K671" s="156"/>
      <c r="L671" s="156"/>
      <c r="M671" s="156"/>
      <c r="N671" s="156"/>
      <c r="O671" s="156"/>
      <c r="P671" s="156"/>
      <c r="Q671" s="156"/>
      <c r="R671" s="156"/>
      <c r="S671" s="156"/>
      <c r="T671" s="156"/>
      <c r="U671" s="156"/>
      <c r="V671" s="156"/>
      <c r="W671" s="156"/>
      <c r="X671" s="156"/>
      <c r="Y671" s="156"/>
      <c r="Z671" s="156"/>
    </row>
    <row r="672" spans="1:26" ht="15.75" customHeight="1" x14ac:dyDescent="0.25">
      <c r="A672" s="156"/>
      <c r="B672" s="156"/>
      <c r="C672" s="156"/>
      <c r="D672" s="156"/>
      <c r="E672" s="156"/>
      <c r="F672" s="156"/>
      <c r="G672" s="156"/>
      <c r="H672" s="156"/>
      <c r="I672" s="156"/>
      <c r="J672" s="156"/>
      <c r="K672" s="156"/>
      <c r="L672" s="156"/>
      <c r="M672" s="156"/>
      <c r="N672" s="156"/>
      <c r="O672" s="156"/>
      <c r="P672" s="156"/>
      <c r="Q672" s="156"/>
      <c r="R672" s="156"/>
      <c r="S672" s="156"/>
      <c r="T672" s="156"/>
      <c r="U672" s="156"/>
      <c r="V672" s="156"/>
      <c r="W672" s="156"/>
      <c r="X672" s="156"/>
      <c r="Y672" s="156"/>
      <c r="Z672" s="156"/>
    </row>
    <row r="673" spans="1:26" ht="15.75" customHeight="1" x14ac:dyDescent="0.25">
      <c r="A673" s="156"/>
      <c r="B673" s="156"/>
      <c r="C673" s="156"/>
      <c r="D673" s="156"/>
      <c r="E673" s="156"/>
      <c r="F673" s="156"/>
      <c r="G673" s="156"/>
      <c r="H673" s="156"/>
      <c r="I673" s="156"/>
      <c r="J673" s="156"/>
      <c r="K673" s="156"/>
      <c r="L673" s="156"/>
      <c r="M673" s="156"/>
      <c r="N673" s="156"/>
      <c r="O673" s="156"/>
      <c r="P673" s="156"/>
      <c r="Q673" s="156"/>
      <c r="R673" s="156"/>
      <c r="S673" s="156"/>
      <c r="T673" s="156"/>
      <c r="U673" s="156"/>
      <c r="V673" s="156"/>
      <c r="W673" s="156"/>
      <c r="X673" s="156"/>
      <c r="Y673" s="156"/>
      <c r="Z673" s="156"/>
    </row>
    <row r="674" spans="1:26" ht="15.75" customHeight="1" x14ac:dyDescent="0.25">
      <c r="A674" s="156"/>
      <c r="B674" s="156"/>
      <c r="C674" s="156"/>
      <c r="D674" s="156"/>
      <c r="E674" s="156"/>
      <c r="F674" s="156"/>
      <c r="G674" s="156"/>
      <c r="H674" s="156"/>
      <c r="I674" s="156"/>
      <c r="J674" s="156"/>
      <c r="K674" s="156"/>
      <c r="L674" s="156"/>
      <c r="M674" s="156"/>
      <c r="N674" s="156"/>
      <c r="O674" s="156"/>
      <c r="P674" s="156"/>
      <c r="Q674" s="156"/>
      <c r="R674" s="156"/>
      <c r="S674" s="156"/>
      <c r="T674" s="156"/>
      <c r="U674" s="156"/>
      <c r="V674" s="156"/>
      <c r="W674" s="156"/>
      <c r="X674" s="156"/>
      <c r="Y674" s="156"/>
      <c r="Z674" s="156"/>
    </row>
    <row r="675" spans="1:26" ht="15.75" customHeight="1" x14ac:dyDescent="0.25">
      <c r="A675" s="156"/>
      <c r="B675" s="156"/>
      <c r="C675" s="156"/>
      <c r="D675" s="156"/>
      <c r="E675" s="156"/>
      <c r="F675" s="156"/>
      <c r="G675" s="156"/>
      <c r="H675" s="156"/>
      <c r="I675" s="156"/>
      <c r="J675" s="156"/>
      <c r="K675" s="156"/>
      <c r="L675" s="156"/>
      <c r="M675" s="156"/>
      <c r="N675" s="156"/>
      <c r="O675" s="156"/>
      <c r="P675" s="156"/>
      <c r="Q675" s="156"/>
      <c r="R675" s="156"/>
      <c r="S675" s="156"/>
      <c r="T675" s="156"/>
      <c r="U675" s="156"/>
      <c r="V675" s="156"/>
      <c r="W675" s="156"/>
      <c r="X675" s="156"/>
      <c r="Y675" s="156"/>
      <c r="Z675" s="156"/>
    </row>
    <row r="676" spans="1:26" ht="15.75" customHeight="1" x14ac:dyDescent="0.25">
      <c r="A676" s="156"/>
      <c r="B676" s="156"/>
      <c r="C676" s="156"/>
      <c r="D676" s="156"/>
      <c r="E676" s="156"/>
      <c r="F676" s="156"/>
      <c r="G676" s="156"/>
      <c r="H676" s="156"/>
      <c r="I676" s="156"/>
      <c r="J676" s="156"/>
      <c r="K676" s="156"/>
      <c r="L676" s="156"/>
      <c r="M676" s="156"/>
      <c r="N676" s="156"/>
      <c r="O676" s="156"/>
      <c r="P676" s="156"/>
      <c r="Q676" s="156"/>
      <c r="R676" s="156"/>
      <c r="S676" s="156"/>
      <c r="T676" s="156"/>
      <c r="U676" s="156"/>
      <c r="V676" s="156"/>
      <c r="W676" s="156"/>
      <c r="X676" s="156"/>
      <c r="Y676" s="156"/>
      <c r="Z676" s="156"/>
    </row>
    <row r="677" spans="1:26" ht="15.75" customHeight="1" x14ac:dyDescent="0.25">
      <c r="A677" s="156"/>
      <c r="B677" s="156"/>
      <c r="C677" s="156"/>
      <c r="D677" s="156"/>
      <c r="E677" s="156"/>
      <c r="F677" s="156"/>
      <c r="G677" s="156"/>
      <c r="H677" s="156"/>
      <c r="I677" s="156"/>
      <c r="J677" s="156"/>
      <c r="K677" s="156"/>
      <c r="L677" s="156"/>
      <c r="M677" s="156"/>
      <c r="N677" s="156"/>
      <c r="O677" s="156"/>
      <c r="P677" s="156"/>
      <c r="Q677" s="156"/>
      <c r="R677" s="156"/>
      <c r="S677" s="156"/>
      <c r="T677" s="156"/>
      <c r="U677" s="156"/>
      <c r="V677" s="156"/>
      <c r="W677" s="156"/>
      <c r="X677" s="156"/>
      <c r="Y677" s="156"/>
      <c r="Z677" s="156"/>
    </row>
    <row r="678" spans="1:26" ht="15.75" customHeight="1" x14ac:dyDescent="0.25">
      <c r="A678" s="156"/>
      <c r="B678" s="156"/>
      <c r="C678" s="156"/>
      <c r="D678" s="156"/>
      <c r="E678" s="156"/>
      <c r="F678" s="156"/>
      <c r="G678" s="156"/>
      <c r="H678" s="156"/>
      <c r="I678" s="156"/>
      <c r="J678" s="156"/>
      <c r="K678" s="156"/>
      <c r="L678" s="156"/>
      <c r="M678" s="156"/>
      <c r="N678" s="156"/>
      <c r="O678" s="156"/>
      <c r="P678" s="156"/>
      <c r="Q678" s="156"/>
      <c r="R678" s="156"/>
      <c r="S678" s="156"/>
      <c r="T678" s="156"/>
      <c r="U678" s="156"/>
      <c r="V678" s="156"/>
      <c r="W678" s="156"/>
      <c r="X678" s="156"/>
      <c r="Y678" s="156"/>
      <c r="Z678" s="156"/>
    </row>
    <row r="679" spans="1:26" ht="15.75" customHeight="1" x14ac:dyDescent="0.25">
      <c r="A679" s="156"/>
      <c r="B679" s="156"/>
      <c r="C679" s="156"/>
      <c r="D679" s="156"/>
      <c r="E679" s="156"/>
      <c r="F679" s="156"/>
      <c r="G679" s="156"/>
      <c r="H679" s="156"/>
      <c r="I679" s="156"/>
      <c r="J679" s="156"/>
      <c r="K679" s="156"/>
      <c r="L679" s="156"/>
      <c r="M679" s="156"/>
      <c r="N679" s="156"/>
      <c r="O679" s="156"/>
      <c r="P679" s="156"/>
      <c r="Q679" s="156"/>
      <c r="R679" s="156"/>
      <c r="S679" s="156"/>
      <c r="T679" s="156"/>
      <c r="U679" s="156"/>
      <c r="V679" s="156"/>
      <c r="W679" s="156"/>
      <c r="X679" s="156"/>
      <c r="Y679" s="156"/>
      <c r="Z679" s="156"/>
    </row>
    <row r="680" spans="1:26" ht="15.75" customHeight="1" x14ac:dyDescent="0.25">
      <c r="A680" s="156"/>
      <c r="B680" s="156"/>
      <c r="C680" s="156"/>
      <c r="D680" s="156"/>
      <c r="E680" s="156"/>
      <c r="F680" s="156"/>
      <c r="G680" s="156"/>
      <c r="H680" s="156"/>
      <c r="I680" s="156"/>
      <c r="J680" s="156"/>
      <c r="K680" s="156"/>
      <c r="L680" s="156"/>
      <c r="M680" s="156"/>
      <c r="N680" s="156"/>
      <c r="O680" s="156"/>
      <c r="P680" s="156"/>
      <c r="Q680" s="156"/>
      <c r="R680" s="156"/>
      <c r="S680" s="156"/>
      <c r="T680" s="156"/>
      <c r="U680" s="156"/>
      <c r="V680" s="156"/>
      <c r="W680" s="156"/>
      <c r="X680" s="156"/>
      <c r="Y680" s="156"/>
      <c r="Z680" s="156"/>
    </row>
    <row r="681" spans="1:26" ht="15.75" customHeight="1" x14ac:dyDescent="0.25">
      <c r="A681" s="156"/>
      <c r="B681" s="156"/>
      <c r="C681" s="156"/>
      <c r="D681" s="156"/>
      <c r="E681" s="156"/>
      <c r="F681" s="156"/>
      <c r="G681" s="156"/>
      <c r="H681" s="156"/>
      <c r="I681" s="156"/>
      <c r="J681" s="156"/>
      <c r="K681" s="156"/>
      <c r="L681" s="156"/>
      <c r="M681" s="156"/>
      <c r="N681" s="156"/>
      <c r="O681" s="156"/>
      <c r="P681" s="156"/>
      <c r="Q681" s="156"/>
      <c r="R681" s="156"/>
      <c r="S681" s="156"/>
      <c r="T681" s="156"/>
      <c r="U681" s="156"/>
      <c r="V681" s="156"/>
      <c r="W681" s="156"/>
      <c r="X681" s="156"/>
      <c r="Y681" s="156"/>
      <c r="Z681" s="156"/>
    </row>
    <row r="682" spans="1:26" ht="15.75" customHeight="1" x14ac:dyDescent="0.25">
      <c r="A682" s="156"/>
      <c r="B682" s="156"/>
      <c r="C682" s="156"/>
      <c r="D682" s="156"/>
      <c r="E682" s="156"/>
      <c r="F682" s="156"/>
      <c r="G682" s="156"/>
      <c r="H682" s="156"/>
      <c r="I682" s="156"/>
      <c r="J682" s="156"/>
      <c r="K682" s="156"/>
      <c r="L682" s="156"/>
      <c r="M682" s="156"/>
      <c r="N682" s="156"/>
      <c r="O682" s="156"/>
      <c r="P682" s="156"/>
      <c r="Q682" s="156"/>
      <c r="R682" s="156"/>
      <c r="S682" s="156"/>
      <c r="T682" s="156"/>
      <c r="U682" s="156"/>
      <c r="V682" s="156"/>
      <c r="W682" s="156"/>
      <c r="X682" s="156"/>
      <c r="Y682" s="156"/>
      <c r="Z682" s="156"/>
    </row>
    <row r="683" spans="1:26" ht="15.75" customHeight="1" x14ac:dyDescent="0.25">
      <c r="A683" s="156"/>
      <c r="B683" s="156"/>
      <c r="C683" s="156"/>
      <c r="D683" s="156"/>
      <c r="E683" s="156"/>
      <c r="F683" s="156"/>
      <c r="G683" s="156"/>
      <c r="H683" s="156"/>
      <c r="I683" s="156"/>
      <c r="J683" s="156"/>
      <c r="K683" s="156"/>
      <c r="L683" s="156"/>
      <c r="M683" s="156"/>
      <c r="N683" s="156"/>
      <c r="O683" s="156"/>
      <c r="P683" s="156"/>
      <c r="Q683" s="156"/>
      <c r="R683" s="156"/>
      <c r="S683" s="156"/>
      <c r="T683" s="156"/>
      <c r="U683" s="156"/>
      <c r="V683" s="156"/>
      <c r="W683" s="156"/>
      <c r="X683" s="156"/>
      <c r="Y683" s="156"/>
      <c r="Z683" s="156"/>
    </row>
    <row r="684" spans="1:26" ht="15.75" customHeight="1" x14ac:dyDescent="0.25">
      <c r="A684" s="156"/>
      <c r="B684" s="156"/>
      <c r="C684" s="156"/>
      <c r="D684" s="156"/>
      <c r="E684" s="156"/>
      <c r="F684" s="156"/>
      <c r="G684" s="156"/>
      <c r="H684" s="156"/>
      <c r="I684" s="156"/>
      <c r="J684" s="156"/>
      <c r="K684" s="156"/>
      <c r="L684" s="156"/>
      <c r="M684" s="156"/>
      <c r="N684" s="156"/>
      <c r="O684" s="156"/>
      <c r="P684" s="156"/>
      <c r="Q684" s="156"/>
      <c r="R684" s="156"/>
      <c r="S684" s="156"/>
      <c r="T684" s="156"/>
      <c r="U684" s="156"/>
      <c r="V684" s="156"/>
      <c r="W684" s="156"/>
      <c r="X684" s="156"/>
      <c r="Y684" s="156"/>
      <c r="Z684" s="156"/>
    </row>
    <row r="685" spans="1:26" ht="15.75" customHeight="1" x14ac:dyDescent="0.25">
      <c r="A685" s="156"/>
      <c r="B685" s="156"/>
      <c r="C685" s="156"/>
      <c r="D685" s="156"/>
      <c r="E685" s="156"/>
      <c r="F685" s="156"/>
      <c r="G685" s="156"/>
      <c r="H685" s="156"/>
      <c r="I685" s="156"/>
      <c r="J685" s="156"/>
      <c r="K685" s="156"/>
      <c r="L685" s="156"/>
      <c r="M685" s="156"/>
      <c r="N685" s="156"/>
      <c r="O685" s="156"/>
      <c r="P685" s="156"/>
      <c r="Q685" s="156"/>
      <c r="R685" s="156"/>
      <c r="S685" s="156"/>
      <c r="T685" s="156"/>
      <c r="U685" s="156"/>
      <c r="V685" s="156"/>
      <c r="W685" s="156"/>
      <c r="X685" s="156"/>
      <c r="Y685" s="156"/>
      <c r="Z685" s="156"/>
    </row>
    <row r="686" spans="1:26" ht="15.75" customHeight="1" x14ac:dyDescent="0.25">
      <c r="A686" s="156"/>
      <c r="B686" s="156"/>
      <c r="C686" s="156"/>
      <c r="D686" s="156"/>
      <c r="E686" s="156"/>
      <c r="F686" s="156"/>
      <c r="G686" s="156"/>
      <c r="H686" s="156"/>
      <c r="I686" s="156"/>
      <c r="J686" s="156"/>
      <c r="K686" s="156"/>
      <c r="L686" s="156"/>
      <c r="M686" s="156"/>
      <c r="N686" s="156"/>
      <c r="O686" s="156"/>
      <c r="P686" s="156"/>
      <c r="Q686" s="156"/>
      <c r="R686" s="156"/>
      <c r="S686" s="156"/>
      <c r="T686" s="156"/>
      <c r="U686" s="156"/>
      <c r="V686" s="156"/>
      <c r="W686" s="156"/>
      <c r="X686" s="156"/>
      <c r="Y686" s="156"/>
      <c r="Z686" s="156"/>
    </row>
    <row r="687" spans="1:26" ht="15.75" customHeight="1" x14ac:dyDescent="0.25">
      <c r="A687" s="156"/>
      <c r="B687" s="156"/>
      <c r="C687" s="156"/>
      <c r="D687" s="156"/>
      <c r="E687" s="156"/>
      <c r="F687" s="156"/>
      <c r="G687" s="156"/>
      <c r="H687" s="156"/>
      <c r="I687" s="156"/>
      <c r="J687" s="156"/>
      <c r="K687" s="156"/>
      <c r="L687" s="156"/>
      <c r="M687" s="156"/>
      <c r="N687" s="156"/>
      <c r="O687" s="156"/>
      <c r="P687" s="156"/>
      <c r="Q687" s="156"/>
      <c r="R687" s="156"/>
      <c r="S687" s="156"/>
      <c r="T687" s="156"/>
      <c r="U687" s="156"/>
      <c r="V687" s="156"/>
      <c r="W687" s="156"/>
      <c r="X687" s="156"/>
      <c r="Y687" s="156"/>
      <c r="Z687" s="156"/>
    </row>
    <row r="688" spans="1:26" ht="15.75" customHeight="1" x14ac:dyDescent="0.25">
      <c r="A688" s="156"/>
      <c r="B688" s="156"/>
      <c r="C688" s="156"/>
      <c r="D688" s="156"/>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row>
    <row r="689" spans="1:26" ht="15.75" customHeight="1" x14ac:dyDescent="0.25">
      <c r="A689" s="156"/>
      <c r="B689" s="156"/>
      <c r="C689" s="156"/>
      <c r="D689" s="156"/>
      <c r="E689" s="156"/>
      <c r="F689" s="156"/>
      <c r="G689" s="156"/>
      <c r="H689" s="156"/>
      <c r="I689" s="156"/>
      <c r="J689" s="156"/>
      <c r="K689" s="156"/>
      <c r="L689" s="156"/>
      <c r="M689" s="156"/>
      <c r="N689" s="156"/>
      <c r="O689" s="156"/>
      <c r="P689" s="156"/>
      <c r="Q689" s="156"/>
      <c r="R689" s="156"/>
      <c r="S689" s="156"/>
      <c r="T689" s="156"/>
      <c r="U689" s="156"/>
      <c r="V689" s="156"/>
      <c r="W689" s="156"/>
      <c r="X689" s="156"/>
      <c r="Y689" s="156"/>
      <c r="Z689" s="156"/>
    </row>
    <row r="690" spans="1:26" ht="15.75" customHeight="1" x14ac:dyDescent="0.25">
      <c r="A690" s="156"/>
      <c r="B690" s="156"/>
      <c r="C690" s="156"/>
      <c r="D690" s="156"/>
      <c r="E690" s="156"/>
      <c r="F690" s="156"/>
      <c r="G690" s="156"/>
      <c r="H690" s="156"/>
      <c r="I690" s="156"/>
      <c r="J690" s="156"/>
      <c r="K690" s="156"/>
      <c r="L690" s="156"/>
      <c r="M690" s="156"/>
      <c r="N690" s="156"/>
      <c r="O690" s="156"/>
      <c r="P690" s="156"/>
      <c r="Q690" s="156"/>
      <c r="R690" s="156"/>
      <c r="S690" s="156"/>
      <c r="T690" s="156"/>
      <c r="U690" s="156"/>
      <c r="V690" s="156"/>
      <c r="W690" s="156"/>
      <c r="X690" s="156"/>
      <c r="Y690" s="156"/>
      <c r="Z690" s="156"/>
    </row>
    <row r="691" spans="1:26" ht="15.75" customHeight="1" x14ac:dyDescent="0.25">
      <c r="A691" s="156"/>
      <c r="B691" s="156"/>
      <c r="C691" s="156"/>
      <c r="D691" s="156"/>
      <c r="E691" s="156"/>
      <c r="F691" s="156"/>
      <c r="G691" s="156"/>
      <c r="H691" s="156"/>
      <c r="I691" s="156"/>
      <c r="J691" s="156"/>
      <c r="K691" s="156"/>
      <c r="L691" s="156"/>
      <c r="M691" s="156"/>
      <c r="N691" s="156"/>
      <c r="O691" s="156"/>
      <c r="P691" s="156"/>
      <c r="Q691" s="156"/>
      <c r="R691" s="156"/>
      <c r="S691" s="156"/>
      <c r="T691" s="156"/>
      <c r="U691" s="156"/>
      <c r="V691" s="156"/>
      <c r="W691" s="156"/>
      <c r="X691" s="156"/>
      <c r="Y691" s="156"/>
      <c r="Z691" s="156"/>
    </row>
    <row r="692" spans="1:26" ht="15.75" customHeight="1" x14ac:dyDescent="0.25">
      <c r="A692" s="156"/>
      <c r="B692" s="156"/>
      <c r="C692" s="156"/>
      <c r="D692" s="156"/>
      <c r="E692" s="156"/>
      <c r="F692" s="156"/>
      <c r="G692" s="156"/>
      <c r="H692" s="156"/>
      <c r="I692" s="156"/>
      <c r="J692" s="156"/>
      <c r="K692" s="156"/>
      <c r="L692" s="156"/>
      <c r="M692" s="156"/>
      <c r="N692" s="156"/>
      <c r="O692" s="156"/>
      <c r="P692" s="156"/>
      <c r="Q692" s="156"/>
      <c r="R692" s="156"/>
      <c r="S692" s="156"/>
      <c r="T692" s="156"/>
      <c r="U692" s="156"/>
      <c r="V692" s="156"/>
      <c r="W692" s="156"/>
      <c r="X692" s="156"/>
      <c r="Y692" s="156"/>
      <c r="Z692" s="156"/>
    </row>
    <row r="693" spans="1:26" ht="15.75" customHeight="1" x14ac:dyDescent="0.25">
      <c r="A693" s="156"/>
      <c r="B693" s="156"/>
      <c r="C693" s="156"/>
      <c r="D693" s="156"/>
      <c r="E693" s="156"/>
      <c r="F693" s="156"/>
      <c r="G693" s="156"/>
      <c r="H693" s="156"/>
      <c r="I693" s="156"/>
      <c r="J693" s="156"/>
      <c r="K693" s="156"/>
      <c r="L693" s="156"/>
      <c r="M693" s="156"/>
      <c r="N693" s="156"/>
      <c r="O693" s="156"/>
      <c r="P693" s="156"/>
      <c r="Q693" s="156"/>
      <c r="R693" s="156"/>
      <c r="S693" s="156"/>
      <c r="T693" s="156"/>
      <c r="U693" s="156"/>
      <c r="V693" s="156"/>
      <c r="W693" s="156"/>
      <c r="X693" s="156"/>
      <c r="Y693" s="156"/>
      <c r="Z693" s="156"/>
    </row>
    <row r="694" spans="1:26" ht="15.75" customHeight="1" x14ac:dyDescent="0.25">
      <c r="A694" s="156"/>
      <c r="B694" s="156"/>
      <c r="C694" s="156"/>
      <c r="D694" s="156"/>
      <c r="E694" s="156"/>
      <c r="F694" s="156"/>
      <c r="G694" s="156"/>
      <c r="H694" s="156"/>
      <c r="I694" s="156"/>
      <c r="J694" s="156"/>
      <c r="K694" s="156"/>
      <c r="L694" s="156"/>
      <c r="M694" s="156"/>
      <c r="N694" s="156"/>
      <c r="O694" s="156"/>
      <c r="P694" s="156"/>
      <c r="Q694" s="156"/>
      <c r="R694" s="156"/>
      <c r="S694" s="156"/>
      <c r="T694" s="156"/>
      <c r="U694" s="156"/>
      <c r="V694" s="156"/>
      <c r="W694" s="156"/>
      <c r="X694" s="156"/>
      <c r="Y694" s="156"/>
      <c r="Z694" s="156"/>
    </row>
    <row r="695" spans="1:26" ht="15.75" customHeight="1" x14ac:dyDescent="0.25">
      <c r="A695" s="156"/>
      <c r="B695" s="156"/>
      <c r="C695" s="156"/>
      <c r="D695" s="156"/>
      <c r="E695" s="156"/>
      <c r="F695" s="156"/>
      <c r="G695" s="156"/>
      <c r="H695" s="156"/>
      <c r="I695" s="156"/>
      <c r="J695" s="156"/>
      <c r="K695" s="156"/>
      <c r="L695" s="156"/>
      <c r="M695" s="156"/>
      <c r="N695" s="156"/>
      <c r="O695" s="156"/>
      <c r="P695" s="156"/>
      <c r="Q695" s="156"/>
      <c r="R695" s="156"/>
      <c r="S695" s="156"/>
      <c r="T695" s="156"/>
      <c r="U695" s="156"/>
      <c r="V695" s="156"/>
      <c r="W695" s="156"/>
      <c r="X695" s="156"/>
      <c r="Y695" s="156"/>
      <c r="Z695" s="156"/>
    </row>
    <row r="696" spans="1:26" ht="15.75" customHeight="1" x14ac:dyDescent="0.25">
      <c r="A696" s="156"/>
      <c r="B696" s="156"/>
      <c r="C696" s="156"/>
      <c r="D696" s="156"/>
      <c r="E696" s="156"/>
      <c r="F696" s="156"/>
      <c r="G696" s="156"/>
      <c r="H696" s="156"/>
      <c r="I696" s="156"/>
      <c r="J696" s="156"/>
      <c r="K696" s="156"/>
      <c r="L696" s="156"/>
      <c r="M696" s="156"/>
      <c r="N696" s="156"/>
      <c r="O696" s="156"/>
      <c r="P696" s="156"/>
      <c r="Q696" s="156"/>
      <c r="R696" s="156"/>
      <c r="S696" s="156"/>
      <c r="T696" s="156"/>
      <c r="U696" s="156"/>
      <c r="V696" s="156"/>
      <c r="W696" s="156"/>
      <c r="X696" s="156"/>
      <c r="Y696" s="156"/>
      <c r="Z696" s="156"/>
    </row>
    <row r="697" spans="1:26" ht="15.75" customHeight="1" x14ac:dyDescent="0.25">
      <c r="A697" s="156"/>
      <c r="B697" s="156"/>
      <c r="C697" s="156"/>
      <c r="D697" s="156"/>
      <c r="E697" s="156"/>
      <c r="F697" s="156"/>
      <c r="G697" s="156"/>
      <c r="H697" s="156"/>
      <c r="I697" s="156"/>
      <c r="J697" s="156"/>
      <c r="K697" s="156"/>
      <c r="L697" s="156"/>
      <c r="M697" s="156"/>
      <c r="N697" s="156"/>
      <c r="O697" s="156"/>
      <c r="P697" s="156"/>
      <c r="Q697" s="156"/>
      <c r="R697" s="156"/>
      <c r="S697" s="156"/>
      <c r="T697" s="156"/>
      <c r="U697" s="156"/>
      <c r="V697" s="156"/>
      <c r="W697" s="156"/>
      <c r="X697" s="156"/>
      <c r="Y697" s="156"/>
      <c r="Z697" s="156"/>
    </row>
    <row r="698" spans="1:26" ht="15.75" customHeight="1" x14ac:dyDescent="0.25">
      <c r="A698" s="156"/>
      <c r="B698" s="156"/>
      <c r="C698" s="156"/>
      <c r="D698" s="156"/>
      <c r="E698" s="156"/>
      <c r="F698" s="156"/>
      <c r="G698" s="156"/>
      <c r="H698" s="156"/>
      <c r="I698" s="156"/>
      <c r="J698" s="156"/>
      <c r="K698" s="156"/>
      <c r="L698" s="156"/>
      <c r="M698" s="156"/>
      <c r="N698" s="156"/>
      <c r="O698" s="156"/>
      <c r="P698" s="156"/>
      <c r="Q698" s="156"/>
      <c r="R698" s="156"/>
      <c r="S698" s="156"/>
      <c r="T698" s="156"/>
      <c r="U698" s="156"/>
      <c r="V698" s="156"/>
      <c r="W698" s="156"/>
      <c r="X698" s="156"/>
      <c r="Y698" s="156"/>
      <c r="Z698" s="156"/>
    </row>
    <row r="699" spans="1:26" ht="15.75" customHeight="1" x14ac:dyDescent="0.25">
      <c r="A699" s="156"/>
      <c r="B699" s="156"/>
      <c r="C699" s="156"/>
      <c r="D699" s="156"/>
      <c r="E699" s="156"/>
      <c r="F699" s="156"/>
      <c r="G699" s="156"/>
      <c r="H699" s="156"/>
      <c r="I699" s="156"/>
      <c r="J699" s="156"/>
      <c r="K699" s="156"/>
      <c r="L699" s="156"/>
      <c r="M699" s="156"/>
      <c r="N699" s="156"/>
      <c r="O699" s="156"/>
      <c r="P699" s="156"/>
      <c r="Q699" s="156"/>
      <c r="R699" s="156"/>
      <c r="S699" s="156"/>
      <c r="T699" s="156"/>
      <c r="U699" s="156"/>
      <c r="V699" s="156"/>
      <c r="W699" s="156"/>
      <c r="X699" s="156"/>
      <c r="Y699" s="156"/>
      <c r="Z699" s="156"/>
    </row>
    <row r="700" spans="1:26" ht="15.75" customHeight="1" x14ac:dyDescent="0.25">
      <c r="A700" s="156"/>
      <c r="B700" s="156"/>
      <c r="C700" s="156"/>
      <c r="D700" s="156"/>
      <c r="E700" s="156"/>
      <c r="F700" s="156"/>
      <c r="G700" s="156"/>
      <c r="H700" s="156"/>
      <c r="I700" s="156"/>
      <c r="J700" s="156"/>
      <c r="K700" s="156"/>
      <c r="L700" s="156"/>
      <c r="M700" s="156"/>
      <c r="N700" s="156"/>
      <c r="O700" s="156"/>
      <c r="P700" s="156"/>
      <c r="Q700" s="156"/>
      <c r="R700" s="156"/>
      <c r="S700" s="156"/>
      <c r="T700" s="156"/>
      <c r="U700" s="156"/>
      <c r="V700" s="156"/>
      <c r="W700" s="156"/>
      <c r="X700" s="156"/>
      <c r="Y700" s="156"/>
      <c r="Z700" s="156"/>
    </row>
    <row r="701" spans="1:26" ht="15.75" customHeight="1" x14ac:dyDescent="0.25">
      <c r="A701" s="156"/>
      <c r="B701" s="156"/>
      <c r="C701" s="156"/>
      <c r="D701" s="156"/>
      <c r="E701" s="156"/>
      <c r="F701" s="156"/>
      <c r="G701" s="156"/>
      <c r="H701" s="156"/>
      <c r="I701" s="156"/>
      <c r="J701" s="156"/>
      <c r="K701" s="156"/>
      <c r="L701" s="156"/>
      <c r="M701" s="156"/>
      <c r="N701" s="156"/>
      <c r="O701" s="156"/>
      <c r="P701" s="156"/>
      <c r="Q701" s="156"/>
      <c r="R701" s="156"/>
      <c r="S701" s="156"/>
      <c r="T701" s="156"/>
      <c r="U701" s="156"/>
      <c r="V701" s="156"/>
      <c r="W701" s="156"/>
      <c r="X701" s="156"/>
      <c r="Y701" s="156"/>
      <c r="Z701" s="156"/>
    </row>
    <row r="702" spans="1:26" ht="15.75" customHeight="1" x14ac:dyDescent="0.25">
      <c r="A702" s="156"/>
      <c r="B702" s="156"/>
      <c r="C702" s="156"/>
      <c r="D702" s="156"/>
      <c r="E702" s="156"/>
      <c r="F702" s="156"/>
      <c r="G702" s="156"/>
      <c r="H702" s="156"/>
      <c r="I702" s="156"/>
      <c r="J702" s="156"/>
      <c r="K702" s="156"/>
      <c r="L702" s="156"/>
      <c r="M702" s="156"/>
      <c r="N702" s="156"/>
      <c r="O702" s="156"/>
      <c r="P702" s="156"/>
      <c r="Q702" s="156"/>
      <c r="R702" s="156"/>
      <c r="S702" s="156"/>
      <c r="T702" s="156"/>
      <c r="U702" s="156"/>
      <c r="V702" s="156"/>
      <c r="W702" s="156"/>
      <c r="X702" s="156"/>
      <c r="Y702" s="156"/>
      <c r="Z702" s="156"/>
    </row>
    <row r="703" spans="1:26" ht="15.75" customHeight="1" x14ac:dyDescent="0.25">
      <c r="A703" s="156"/>
      <c r="B703" s="156"/>
      <c r="C703" s="156"/>
      <c r="D703" s="156"/>
      <c r="E703" s="156"/>
      <c r="F703" s="156"/>
      <c r="G703" s="156"/>
      <c r="H703" s="156"/>
      <c r="I703" s="156"/>
      <c r="J703" s="156"/>
      <c r="K703" s="156"/>
      <c r="L703" s="156"/>
      <c r="M703" s="156"/>
      <c r="N703" s="156"/>
      <c r="O703" s="156"/>
      <c r="P703" s="156"/>
      <c r="Q703" s="156"/>
      <c r="R703" s="156"/>
      <c r="S703" s="156"/>
      <c r="T703" s="156"/>
      <c r="U703" s="156"/>
      <c r="V703" s="156"/>
      <c r="W703" s="156"/>
      <c r="X703" s="156"/>
      <c r="Y703" s="156"/>
      <c r="Z703" s="156"/>
    </row>
    <row r="704" spans="1:26" ht="15.75" customHeight="1" x14ac:dyDescent="0.25">
      <c r="A704" s="156"/>
      <c r="B704" s="156"/>
      <c r="C704" s="156"/>
      <c r="D704" s="156"/>
      <c r="E704" s="156"/>
      <c r="F704" s="156"/>
      <c r="G704" s="156"/>
      <c r="H704" s="156"/>
      <c r="I704" s="156"/>
      <c r="J704" s="156"/>
      <c r="K704" s="156"/>
      <c r="L704" s="156"/>
      <c r="M704" s="156"/>
      <c r="N704" s="156"/>
      <c r="O704" s="156"/>
      <c r="P704" s="156"/>
      <c r="Q704" s="156"/>
      <c r="R704" s="156"/>
      <c r="S704" s="156"/>
      <c r="T704" s="156"/>
      <c r="U704" s="156"/>
      <c r="V704" s="156"/>
      <c r="W704" s="156"/>
      <c r="X704" s="156"/>
      <c r="Y704" s="156"/>
      <c r="Z704" s="156"/>
    </row>
    <row r="705" spans="1:26" ht="15.75" customHeight="1" x14ac:dyDescent="0.25">
      <c r="A705" s="156"/>
      <c r="B705" s="156"/>
      <c r="C705" s="156"/>
      <c r="D705" s="156"/>
      <c r="E705" s="156"/>
      <c r="F705" s="156"/>
      <c r="G705" s="156"/>
      <c r="H705" s="156"/>
      <c r="I705" s="156"/>
      <c r="J705" s="156"/>
      <c r="K705" s="156"/>
      <c r="L705" s="156"/>
      <c r="M705" s="156"/>
      <c r="N705" s="156"/>
      <c r="O705" s="156"/>
      <c r="P705" s="156"/>
      <c r="Q705" s="156"/>
      <c r="R705" s="156"/>
      <c r="S705" s="156"/>
      <c r="T705" s="156"/>
      <c r="U705" s="156"/>
      <c r="V705" s="156"/>
      <c r="W705" s="156"/>
      <c r="X705" s="156"/>
      <c r="Y705" s="156"/>
      <c r="Z705" s="156"/>
    </row>
    <row r="706" spans="1:26" ht="15.75" customHeight="1" x14ac:dyDescent="0.25">
      <c r="A706" s="156"/>
      <c r="B706" s="156"/>
      <c r="C706" s="156"/>
      <c r="D706" s="156"/>
      <c r="E706" s="156"/>
      <c r="F706" s="156"/>
      <c r="G706" s="156"/>
      <c r="H706" s="156"/>
      <c r="I706" s="156"/>
      <c r="J706" s="156"/>
      <c r="K706" s="156"/>
      <c r="L706" s="156"/>
      <c r="M706" s="156"/>
      <c r="N706" s="156"/>
      <c r="O706" s="156"/>
      <c r="P706" s="156"/>
      <c r="Q706" s="156"/>
      <c r="R706" s="156"/>
      <c r="S706" s="156"/>
      <c r="T706" s="156"/>
      <c r="U706" s="156"/>
      <c r="V706" s="156"/>
      <c r="W706" s="156"/>
      <c r="X706" s="156"/>
      <c r="Y706" s="156"/>
      <c r="Z706" s="156"/>
    </row>
    <row r="707" spans="1:26" ht="15.75" customHeight="1" x14ac:dyDescent="0.25">
      <c r="A707" s="156"/>
      <c r="B707" s="156"/>
      <c r="C707" s="156"/>
      <c r="D707" s="156"/>
      <c r="E707" s="156"/>
      <c r="F707" s="156"/>
      <c r="G707" s="156"/>
      <c r="H707" s="156"/>
      <c r="I707" s="156"/>
      <c r="J707" s="156"/>
      <c r="K707" s="156"/>
      <c r="L707" s="156"/>
      <c r="M707" s="156"/>
      <c r="N707" s="156"/>
      <c r="O707" s="156"/>
      <c r="P707" s="156"/>
      <c r="Q707" s="156"/>
      <c r="R707" s="156"/>
      <c r="S707" s="156"/>
      <c r="T707" s="156"/>
      <c r="U707" s="156"/>
      <c r="V707" s="156"/>
      <c r="W707" s="156"/>
      <c r="X707" s="156"/>
      <c r="Y707" s="156"/>
      <c r="Z707" s="156"/>
    </row>
    <row r="708" spans="1:26" ht="15.75" customHeight="1" x14ac:dyDescent="0.25">
      <c r="A708" s="156"/>
      <c r="B708" s="156"/>
      <c r="C708" s="156"/>
      <c r="D708" s="156"/>
      <c r="E708" s="156"/>
      <c r="F708" s="156"/>
      <c r="G708" s="156"/>
      <c r="H708" s="156"/>
      <c r="I708" s="156"/>
      <c r="J708" s="156"/>
      <c r="K708" s="156"/>
      <c r="L708" s="156"/>
      <c r="M708" s="156"/>
      <c r="N708" s="156"/>
      <c r="O708" s="156"/>
      <c r="P708" s="156"/>
      <c r="Q708" s="156"/>
      <c r="R708" s="156"/>
      <c r="S708" s="156"/>
      <c r="T708" s="156"/>
      <c r="U708" s="156"/>
      <c r="V708" s="156"/>
      <c r="W708" s="156"/>
      <c r="X708" s="156"/>
      <c r="Y708" s="156"/>
      <c r="Z708" s="156"/>
    </row>
    <row r="709" spans="1:26" ht="15.75" customHeight="1" x14ac:dyDescent="0.25">
      <c r="A709" s="156"/>
      <c r="B709" s="156"/>
      <c r="C709" s="156"/>
      <c r="D709" s="156"/>
      <c r="E709" s="156"/>
      <c r="F709" s="156"/>
      <c r="G709" s="156"/>
      <c r="H709" s="156"/>
      <c r="I709" s="156"/>
      <c r="J709" s="156"/>
      <c r="K709" s="156"/>
      <c r="L709" s="156"/>
      <c r="M709" s="156"/>
      <c r="N709" s="156"/>
      <c r="O709" s="156"/>
      <c r="P709" s="156"/>
      <c r="Q709" s="156"/>
      <c r="R709" s="156"/>
      <c r="S709" s="156"/>
      <c r="T709" s="156"/>
      <c r="U709" s="156"/>
      <c r="V709" s="156"/>
      <c r="W709" s="156"/>
      <c r="X709" s="156"/>
      <c r="Y709" s="156"/>
      <c r="Z709" s="156"/>
    </row>
    <row r="710" spans="1:26" ht="15.75" customHeight="1" x14ac:dyDescent="0.25">
      <c r="A710" s="156"/>
      <c r="B710" s="156"/>
      <c r="C710" s="156"/>
      <c r="D710" s="156"/>
      <c r="E710" s="156"/>
      <c r="F710" s="156"/>
      <c r="G710" s="156"/>
      <c r="H710" s="156"/>
      <c r="I710" s="156"/>
      <c r="J710" s="156"/>
      <c r="K710" s="156"/>
      <c r="L710" s="156"/>
      <c r="M710" s="156"/>
      <c r="N710" s="156"/>
      <c r="O710" s="156"/>
      <c r="P710" s="156"/>
      <c r="Q710" s="156"/>
      <c r="R710" s="156"/>
      <c r="S710" s="156"/>
      <c r="T710" s="156"/>
      <c r="U710" s="156"/>
      <c r="V710" s="156"/>
      <c r="W710" s="156"/>
      <c r="X710" s="156"/>
      <c r="Y710" s="156"/>
      <c r="Z710" s="156"/>
    </row>
    <row r="711" spans="1:26" ht="15.75" customHeight="1" x14ac:dyDescent="0.25">
      <c r="A711" s="156"/>
      <c r="B711" s="156"/>
      <c r="C711" s="156"/>
      <c r="D711" s="156"/>
      <c r="E711" s="156"/>
      <c r="F711" s="156"/>
      <c r="G711" s="156"/>
      <c r="H711" s="156"/>
      <c r="I711" s="156"/>
      <c r="J711" s="156"/>
      <c r="K711" s="156"/>
      <c r="L711" s="156"/>
      <c r="M711" s="156"/>
      <c r="N711" s="156"/>
      <c r="O711" s="156"/>
      <c r="P711" s="156"/>
      <c r="Q711" s="156"/>
      <c r="R711" s="156"/>
      <c r="S711" s="156"/>
      <c r="T711" s="156"/>
      <c r="U711" s="156"/>
      <c r="V711" s="156"/>
      <c r="W711" s="156"/>
      <c r="X711" s="156"/>
      <c r="Y711" s="156"/>
      <c r="Z711" s="156"/>
    </row>
    <row r="712" spans="1:26" ht="15.75" customHeight="1" x14ac:dyDescent="0.25">
      <c r="A712" s="156"/>
      <c r="B712" s="156"/>
      <c r="C712" s="156"/>
      <c r="D712" s="156"/>
      <c r="E712" s="156"/>
      <c r="F712" s="156"/>
      <c r="G712" s="156"/>
      <c r="H712" s="156"/>
      <c r="I712" s="156"/>
      <c r="J712" s="156"/>
      <c r="K712" s="156"/>
      <c r="L712" s="156"/>
      <c r="M712" s="156"/>
      <c r="N712" s="156"/>
      <c r="O712" s="156"/>
      <c r="P712" s="156"/>
      <c r="Q712" s="156"/>
      <c r="R712" s="156"/>
      <c r="S712" s="156"/>
      <c r="T712" s="156"/>
      <c r="U712" s="156"/>
      <c r="V712" s="156"/>
      <c r="W712" s="156"/>
      <c r="X712" s="156"/>
      <c r="Y712" s="156"/>
      <c r="Z712" s="156"/>
    </row>
    <row r="713" spans="1:26" ht="15.75" customHeight="1" x14ac:dyDescent="0.25">
      <c r="A713" s="156"/>
      <c r="B713" s="156"/>
      <c r="C713" s="156"/>
      <c r="D713" s="156"/>
      <c r="E713" s="156"/>
      <c r="F713" s="156"/>
      <c r="G713" s="156"/>
      <c r="H713" s="156"/>
      <c r="I713" s="156"/>
      <c r="J713" s="156"/>
      <c r="K713" s="156"/>
      <c r="L713" s="156"/>
      <c r="M713" s="156"/>
      <c r="N713" s="156"/>
      <c r="O713" s="156"/>
      <c r="P713" s="156"/>
      <c r="Q713" s="156"/>
      <c r="R713" s="156"/>
      <c r="S713" s="156"/>
      <c r="T713" s="156"/>
      <c r="U713" s="156"/>
      <c r="V713" s="156"/>
      <c r="W713" s="156"/>
      <c r="X713" s="156"/>
      <c r="Y713" s="156"/>
      <c r="Z713" s="156"/>
    </row>
    <row r="714" spans="1:26" ht="15.75" customHeight="1" x14ac:dyDescent="0.25">
      <c r="A714" s="156"/>
      <c r="B714" s="156"/>
      <c r="C714" s="156"/>
      <c r="D714" s="156"/>
      <c r="E714" s="156"/>
      <c r="F714" s="156"/>
      <c r="G714" s="156"/>
      <c r="H714" s="156"/>
      <c r="I714" s="156"/>
      <c r="J714" s="156"/>
      <c r="K714" s="156"/>
      <c r="L714" s="156"/>
      <c r="M714" s="156"/>
      <c r="N714" s="156"/>
      <c r="O714" s="156"/>
      <c r="P714" s="156"/>
      <c r="Q714" s="156"/>
      <c r="R714" s="156"/>
      <c r="S714" s="156"/>
      <c r="T714" s="156"/>
      <c r="U714" s="156"/>
      <c r="V714" s="156"/>
      <c r="W714" s="156"/>
      <c r="X714" s="156"/>
      <c r="Y714" s="156"/>
      <c r="Z714" s="156"/>
    </row>
    <row r="715" spans="1:26" ht="15.75" customHeight="1" x14ac:dyDescent="0.25">
      <c r="A715" s="156"/>
      <c r="B715" s="156"/>
      <c r="C715" s="156"/>
      <c r="D715" s="156"/>
      <c r="E715" s="156"/>
      <c r="F715" s="156"/>
      <c r="G715" s="156"/>
      <c r="H715" s="156"/>
      <c r="I715" s="156"/>
      <c r="J715" s="156"/>
      <c r="K715" s="156"/>
      <c r="L715" s="156"/>
      <c r="M715" s="156"/>
      <c r="N715" s="156"/>
      <c r="O715" s="156"/>
      <c r="P715" s="156"/>
      <c r="Q715" s="156"/>
      <c r="R715" s="156"/>
      <c r="S715" s="156"/>
      <c r="T715" s="156"/>
      <c r="U715" s="156"/>
      <c r="V715" s="156"/>
      <c r="W715" s="156"/>
      <c r="X715" s="156"/>
      <c r="Y715" s="156"/>
      <c r="Z715" s="156"/>
    </row>
    <row r="716" spans="1:26" ht="15.75" customHeight="1" x14ac:dyDescent="0.25">
      <c r="A716" s="156"/>
      <c r="B716" s="156"/>
      <c r="C716" s="156"/>
      <c r="D716" s="156"/>
      <c r="E716" s="156"/>
      <c r="F716" s="156"/>
      <c r="G716" s="156"/>
      <c r="H716" s="156"/>
      <c r="I716" s="156"/>
      <c r="J716" s="156"/>
      <c r="K716" s="156"/>
      <c r="L716" s="156"/>
      <c r="M716" s="156"/>
      <c r="N716" s="156"/>
      <c r="O716" s="156"/>
      <c r="P716" s="156"/>
      <c r="Q716" s="156"/>
      <c r="R716" s="156"/>
      <c r="S716" s="156"/>
      <c r="T716" s="156"/>
      <c r="U716" s="156"/>
      <c r="V716" s="156"/>
      <c r="W716" s="156"/>
      <c r="X716" s="156"/>
      <c r="Y716" s="156"/>
      <c r="Z716" s="156"/>
    </row>
    <row r="717" spans="1:26" ht="15.75" customHeight="1" x14ac:dyDescent="0.25">
      <c r="A717" s="156"/>
      <c r="B717" s="156"/>
      <c r="C717" s="156"/>
      <c r="D717" s="156"/>
      <c r="E717" s="156"/>
      <c r="F717" s="156"/>
      <c r="G717" s="156"/>
      <c r="H717" s="156"/>
      <c r="I717" s="156"/>
      <c r="J717" s="156"/>
      <c r="K717" s="156"/>
      <c r="L717" s="156"/>
      <c r="M717" s="156"/>
      <c r="N717" s="156"/>
      <c r="O717" s="156"/>
      <c r="P717" s="156"/>
      <c r="Q717" s="156"/>
      <c r="R717" s="156"/>
      <c r="S717" s="156"/>
      <c r="T717" s="156"/>
      <c r="U717" s="156"/>
      <c r="V717" s="156"/>
      <c r="W717" s="156"/>
      <c r="X717" s="156"/>
      <c r="Y717" s="156"/>
      <c r="Z717" s="156"/>
    </row>
    <row r="718" spans="1:26" ht="15.75" customHeight="1" x14ac:dyDescent="0.25">
      <c r="A718" s="156"/>
      <c r="B718" s="156"/>
      <c r="C718" s="156"/>
      <c r="D718" s="156"/>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row>
    <row r="719" spans="1:26" ht="15.75" customHeight="1" x14ac:dyDescent="0.25">
      <c r="A719" s="156"/>
      <c r="B719" s="156"/>
      <c r="C719" s="156"/>
      <c r="D719" s="156"/>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row>
    <row r="720" spans="1:26" ht="15.75" customHeight="1" x14ac:dyDescent="0.25">
      <c r="A720" s="156"/>
      <c r="B720" s="156"/>
      <c r="C720" s="156"/>
      <c r="D720" s="156"/>
      <c r="E720" s="156"/>
      <c r="F720" s="156"/>
      <c r="G720" s="156"/>
      <c r="H720" s="156"/>
      <c r="I720" s="156"/>
      <c r="J720" s="156"/>
      <c r="K720" s="156"/>
      <c r="L720" s="156"/>
      <c r="M720" s="156"/>
      <c r="N720" s="156"/>
      <c r="O720" s="156"/>
      <c r="P720" s="156"/>
      <c r="Q720" s="156"/>
      <c r="R720" s="156"/>
      <c r="S720" s="156"/>
      <c r="T720" s="156"/>
      <c r="U720" s="156"/>
      <c r="V720" s="156"/>
      <c r="W720" s="156"/>
      <c r="X720" s="156"/>
      <c r="Y720" s="156"/>
      <c r="Z720" s="156"/>
    </row>
    <row r="721" spans="1:26" ht="15.75" customHeight="1" x14ac:dyDescent="0.25">
      <c r="A721" s="156"/>
      <c r="B721" s="156"/>
      <c r="C721" s="156"/>
      <c r="D721" s="156"/>
      <c r="E721" s="156"/>
      <c r="F721" s="156"/>
      <c r="G721" s="156"/>
      <c r="H721" s="156"/>
      <c r="I721" s="156"/>
      <c r="J721" s="156"/>
      <c r="K721" s="156"/>
      <c r="L721" s="156"/>
      <c r="M721" s="156"/>
      <c r="N721" s="156"/>
      <c r="O721" s="156"/>
      <c r="P721" s="156"/>
      <c r="Q721" s="156"/>
      <c r="R721" s="156"/>
      <c r="S721" s="156"/>
      <c r="T721" s="156"/>
      <c r="U721" s="156"/>
      <c r="V721" s="156"/>
      <c r="W721" s="156"/>
      <c r="X721" s="156"/>
      <c r="Y721" s="156"/>
      <c r="Z721" s="156"/>
    </row>
    <row r="722" spans="1:26" ht="15.75" customHeight="1" x14ac:dyDescent="0.25">
      <c r="A722" s="156"/>
      <c r="B722" s="156"/>
      <c r="C722" s="156"/>
      <c r="D722" s="156"/>
      <c r="E722" s="156"/>
      <c r="F722" s="156"/>
      <c r="G722" s="156"/>
      <c r="H722" s="156"/>
      <c r="I722" s="156"/>
      <c r="J722" s="156"/>
      <c r="K722" s="156"/>
      <c r="L722" s="156"/>
      <c r="M722" s="156"/>
      <c r="N722" s="156"/>
      <c r="O722" s="156"/>
      <c r="P722" s="156"/>
      <c r="Q722" s="156"/>
      <c r="R722" s="156"/>
      <c r="S722" s="156"/>
      <c r="T722" s="156"/>
      <c r="U722" s="156"/>
      <c r="V722" s="156"/>
      <c r="W722" s="156"/>
      <c r="X722" s="156"/>
      <c r="Y722" s="156"/>
      <c r="Z722" s="156"/>
    </row>
    <row r="723" spans="1:26" ht="15.75" customHeight="1" x14ac:dyDescent="0.25">
      <c r="A723" s="156"/>
      <c r="B723" s="156"/>
      <c r="C723" s="156"/>
      <c r="D723" s="156"/>
      <c r="E723" s="156"/>
      <c r="F723" s="156"/>
      <c r="G723" s="156"/>
      <c r="H723" s="156"/>
      <c r="I723" s="156"/>
      <c r="J723" s="156"/>
      <c r="K723" s="156"/>
      <c r="L723" s="156"/>
      <c r="M723" s="156"/>
      <c r="N723" s="156"/>
      <c r="O723" s="156"/>
      <c r="P723" s="156"/>
      <c r="Q723" s="156"/>
      <c r="R723" s="156"/>
      <c r="S723" s="156"/>
      <c r="T723" s="156"/>
      <c r="U723" s="156"/>
      <c r="V723" s="156"/>
      <c r="W723" s="156"/>
      <c r="X723" s="156"/>
      <c r="Y723" s="156"/>
      <c r="Z723" s="156"/>
    </row>
    <row r="724" spans="1:26" ht="15.75" customHeight="1" x14ac:dyDescent="0.25">
      <c r="A724" s="156"/>
      <c r="B724" s="156"/>
      <c r="C724" s="156"/>
      <c r="D724" s="156"/>
      <c r="E724" s="156"/>
      <c r="F724" s="156"/>
      <c r="G724" s="156"/>
      <c r="H724" s="156"/>
      <c r="I724" s="156"/>
      <c r="J724" s="156"/>
      <c r="K724" s="156"/>
      <c r="L724" s="156"/>
      <c r="M724" s="156"/>
      <c r="N724" s="156"/>
      <c r="O724" s="156"/>
      <c r="P724" s="156"/>
      <c r="Q724" s="156"/>
      <c r="R724" s="156"/>
      <c r="S724" s="156"/>
      <c r="T724" s="156"/>
      <c r="U724" s="156"/>
      <c r="V724" s="156"/>
      <c r="W724" s="156"/>
      <c r="X724" s="156"/>
      <c r="Y724" s="156"/>
      <c r="Z724" s="156"/>
    </row>
    <row r="725" spans="1:26" ht="15.75" customHeight="1" x14ac:dyDescent="0.25">
      <c r="A725" s="156"/>
      <c r="B725" s="156"/>
      <c r="C725" s="156"/>
      <c r="D725" s="156"/>
      <c r="E725" s="156"/>
      <c r="F725" s="156"/>
      <c r="G725" s="156"/>
      <c r="H725" s="156"/>
      <c r="I725" s="156"/>
      <c r="J725" s="156"/>
      <c r="K725" s="156"/>
      <c r="L725" s="156"/>
      <c r="M725" s="156"/>
      <c r="N725" s="156"/>
      <c r="O725" s="156"/>
      <c r="P725" s="156"/>
      <c r="Q725" s="156"/>
      <c r="R725" s="156"/>
      <c r="S725" s="156"/>
      <c r="T725" s="156"/>
      <c r="U725" s="156"/>
      <c r="V725" s="156"/>
      <c r="W725" s="156"/>
      <c r="X725" s="156"/>
      <c r="Y725" s="156"/>
      <c r="Z725" s="156"/>
    </row>
    <row r="726" spans="1:26" ht="15.75" customHeight="1" x14ac:dyDescent="0.25">
      <c r="A726" s="156"/>
      <c r="B726" s="156"/>
      <c r="C726" s="156"/>
      <c r="D726" s="156"/>
      <c r="E726" s="156"/>
      <c r="F726" s="156"/>
      <c r="G726" s="156"/>
      <c r="H726" s="156"/>
      <c r="I726" s="156"/>
      <c r="J726" s="156"/>
      <c r="K726" s="156"/>
      <c r="L726" s="156"/>
      <c r="M726" s="156"/>
      <c r="N726" s="156"/>
      <c r="O726" s="156"/>
      <c r="P726" s="156"/>
      <c r="Q726" s="156"/>
      <c r="R726" s="156"/>
      <c r="S726" s="156"/>
      <c r="T726" s="156"/>
      <c r="U726" s="156"/>
      <c r="V726" s="156"/>
      <c r="W726" s="156"/>
      <c r="X726" s="156"/>
      <c r="Y726" s="156"/>
      <c r="Z726" s="156"/>
    </row>
    <row r="727" spans="1:26" ht="15.75" customHeight="1" x14ac:dyDescent="0.25">
      <c r="A727" s="156"/>
      <c r="B727" s="156"/>
      <c r="C727" s="156"/>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6"/>
    </row>
    <row r="728" spans="1:26" ht="15.75" customHeight="1" x14ac:dyDescent="0.25">
      <c r="A728" s="156"/>
      <c r="B728" s="156"/>
      <c r="C728" s="156"/>
      <c r="D728" s="156"/>
      <c r="E728" s="156"/>
      <c r="F728" s="156"/>
      <c r="G728" s="156"/>
      <c r="H728" s="156"/>
      <c r="I728" s="156"/>
      <c r="J728" s="156"/>
      <c r="K728" s="156"/>
      <c r="L728" s="156"/>
      <c r="M728" s="156"/>
      <c r="N728" s="156"/>
      <c r="O728" s="156"/>
      <c r="P728" s="156"/>
      <c r="Q728" s="156"/>
      <c r="R728" s="156"/>
      <c r="S728" s="156"/>
      <c r="T728" s="156"/>
      <c r="U728" s="156"/>
      <c r="V728" s="156"/>
      <c r="W728" s="156"/>
      <c r="X728" s="156"/>
      <c r="Y728" s="156"/>
      <c r="Z728" s="156"/>
    </row>
    <row r="729" spans="1:26" ht="15.75" customHeight="1" x14ac:dyDescent="0.25">
      <c r="A729" s="156"/>
      <c r="B729" s="156"/>
      <c r="C729" s="156"/>
      <c r="D729" s="156"/>
      <c r="E729" s="156"/>
      <c r="F729" s="156"/>
      <c r="G729" s="156"/>
      <c r="H729" s="156"/>
      <c r="I729" s="156"/>
      <c r="J729" s="156"/>
      <c r="K729" s="156"/>
      <c r="L729" s="156"/>
      <c r="M729" s="156"/>
      <c r="N729" s="156"/>
      <c r="O729" s="156"/>
      <c r="P729" s="156"/>
      <c r="Q729" s="156"/>
      <c r="R729" s="156"/>
      <c r="S729" s="156"/>
      <c r="T729" s="156"/>
      <c r="U729" s="156"/>
      <c r="V729" s="156"/>
      <c r="W729" s="156"/>
      <c r="X729" s="156"/>
      <c r="Y729" s="156"/>
      <c r="Z729" s="156"/>
    </row>
    <row r="730" spans="1:26" ht="15.75" customHeight="1" x14ac:dyDescent="0.25">
      <c r="A730" s="156"/>
      <c r="B730" s="156"/>
      <c r="C730" s="156"/>
      <c r="D730" s="156"/>
      <c r="E730" s="156"/>
      <c r="F730" s="156"/>
      <c r="G730" s="156"/>
      <c r="H730" s="156"/>
      <c r="I730" s="156"/>
      <c r="J730" s="156"/>
      <c r="K730" s="156"/>
      <c r="L730" s="156"/>
      <c r="M730" s="156"/>
      <c r="N730" s="156"/>
      <c r="O730" s="156"/>
      <c r="P730" s="156"/>
      <c r="Q730" s="156"/>
      <c r="R730" s="156"/>
      <c r="S730" s="156"/>
      <c r="T730" s="156"/>
      <c r="U730" s="156"/>
      <c r="V730" s="156"/>
      <c r="W730" s="156"/>
      <c r="X730" s="156"/>
      <c r="Y730" s="156"/>
      <c r="Z730" s="156"/>
    </row>
    <row r="731" spans="1:26" ht="15.75" customHeight="1" x14ac:dyDescent="0.25">
      <c r="A731" s="156"/>
      <c r="B731" s="156"/>
      <c r="C731" s="156"/>
      <c r="D731" s="156"/>
      <c r="E731" s="156"/>
      <c r="F731" s="156"/>
      <c r="G731" s="156"/>
      <c r="H731" s="156"/>
      <c r="I731" s="156"/>
      <c r="J731" s="156"/>
      <c r="K731" s="156"/>
      <c r="L731" s="156"/>
      <c r="M731" s="156"/>
      <c r="N731" s="156"/>
      <c r="O731" s="156"/>
      <c r="P731" s="156"/>
      <c r="Q731" s="156"/>
      <c r="R731" s="156"/>
      <c r="S731" s="156"/>
      <c r="T731" s="156"/>
      <c r="U731" s="156"/>
      <c r="V731" s="156"/>
      <c r="W731" s="156"/>
      <c r="X731" s="156"/>
      <c r="Y731" s="156"/>
      <c r="Z731" s="156"/>
    </row>
    <row r="732" spans="1:26" ht="15.75" customHeight="1" x14ac:dyDescent="0.25">
      <c r="A732" s="156"/>
      <c r="B732" s="156"/>
      <c r="C732" s="156"/>
      <c r="D732" s="156"/>
      <c r="E732" s="156"/>
      <c r="F732" s="156"/>
      <c r="G732" s="156"/>
      <c r="H732" s="156"/>
      <c r="I732" s="156"/>
      <c r="J732" s="156"/>
      <c r="K732" s="156"/>
      <c r="L732" s="156"/>
      <c r="M732" s="156"/>
      <c r="N732" s="156"/>
      <c r="O732" s="156"/>
      <c r="P732" s="156"/>
      <c r="Q732" s="156"/>
      <c r="R732" s="156"/>
      <c r="S732" s="156"/>
      <c r="T732" s="156"/>
      <c r="U732" s="156"/>
      <c r="V732" s="156"/>
      <c r="W732" s="156"/>
      <c r="X732" s="156"/>
      <c r="Y732" s="156"/>
      <c r="Z732" s="156"/>
    </row>
    <row r="733" spans="1:26" ht="15.75" customHeight="1" x14ac:dyDescent="0.25">
      <c r="A733" s="156"/>
      <c r="B733" s="156"/>
      <c r="C733" s="156"/>
      <c r="D733" s="156"/>
      <c r="E733" s="156"/>
      <c r="F733" s="156"/>
      <c r="G733" s="156"/>
      <c r="H733" s="156"/>
      <c r="I733" s="156"/>
      <c r="J733" s="156"/>
      <c r="K733" s="156"/>
      <c r="L733" s="156"/>
      <c r="M733" s="156"/>
      <c r="N733" s="156"/>
      <c r="O733" s="156"/>
      <c r="P733" s="156"/>
      <c r="Q733" s="156"/>
      <c r="R733" s="156"/>
      <c r="S733" s="156"/>
      <c r="T733" s="156"/>
      <c r="U733" s="156"/>
      <c r="V733" s="156"/>
      <c r="W733" s="156"/>
      <c r="X733" s="156"/>
      <c r="Y733" s="156"/>
      <c r="Z733" s="156"/>
    </row>
    <row r="734" spans="1:26" ht="15.75" customHeight="1" x14ac:dyDescent="0.25">
      <c r="A734" s="156"/>
      <c r="B734" s="156"/>
      <c r="C734" s="156"/>
      <c r="D734" s="156"/>
      <c r="E734" s="156"/>
      <c r="F734" s="156"/>
      <c r="G734" s="156"/>
      <c r="H734" s="156"/>
      <c r="I734" s="156"/>
      <c r="J734" s="156"/>
      <c r="K734" s="156"/>
      <c r="L734" s="156"/>
      <c r="M734" s="156"/>
      <c r="N734" s="156"/>
      <c r="O734" s="156"/>
      <c r="P734" s="156"/>
      <c r="Q734" s="156"/>
      <c r="R734" s="156"/>
      <c r="S734" s="156"/>
      <c r="T734" s="156"/>
      <c r="U734" s="156"/>
      <c r="V734" s="156"/>
      <c r="W734" s="156"/>
      <c r="X734" s="156"/>
      <c r="Y734" s="156"/>
      <c r="Z734" s="156"/>
    </row>
    <row r="735" spans="1:26" ht="15.75" customHeight="1" x14ac:dyDescent="0.25">
      <c r="A735" s="156"/>
      <c r="B735" s="156"/>
      <c r="C735" s="156"/>
      <c r="D735" s="156"/>
      <c r="E735" s="156"/>
      <c r="F735" s="156"/>
      <c r="G735" s="156"/>
      <c r="H735" s="156"/>
      <c r="I735" s="156"/>
      <c r="J735" s="156"/>
      <c r="K735" s="156"/>
      <c r="L735" s="156"/>
      <c r="M735" s="156"/>
      <c r="N735" s="156"/>
      <c r="O735" s="156"/>
      <c r="P735" s="156"/>
      <c r="Q735" s="156"/>
      <c r="R735" s="156"/>
      <c r="S735" s="156"/>
      <c r="T735" s="156"/>
      <c r="U735" s="156"/>
      <c r="V735" s="156"/>
      <c r="W735" s="156"/>
      <c r="X735" s="156"/>
      <c r="Y735" s="156"/>
      <c r="Z735" s="156"/>
    </row>
    <row r="736" spans="1:26" ht="15.75" customHeight="1" x14ac:dyDescent="0.25">
      <c r="A736" s="156"/>
      <c r="B736" s="156"/>
      <c r="C736" s="156"/>
      <c r="D736" s="156"/>
      <c r="E736" s="156"/>
      <c r="F736" s="156"/>
      <c r="G736" s="156"/>
      <c r="H736" s="156"/>
      <c r="I736" s="156"/>
      <c r="J736" s="156"/>
      <c r="K736" s="156"/>
      <c r="L736" s="156"/>
      <c r="M736" s="156"/>
      <c r="N736" s="156"/>
      <c r="O736" s="156"/>
      <c r="P736" s="156"/>
      <c r="Q736" s="156"/>
      <c r="R736" s="156"/>
      <c r="S736" s="156"/>
      <c r="T736" s="156"/>
      <c r="U736" s="156"/>
      <c r="V736" s="156"/>
      <c r="W736" s="156"/>
      <c r="X736" s="156"/>
      <c r="Y736" s="156"/>
      <c r="Z736" s="156"/>
    </row>
    <row r="737" spans="1:26" ht="15.75" customHeight="1" x14ac:dyDescent="0.25">
      <c r="A737" s="156"/>
      <c r="B737" s="156"/>
      <c r="C737" s="156"/>
      <c r="D737" s="156"/>
      <c r="E737" s="156"/>
      <c r="F737" s="156"/>
      <c r="G737" s="156"/>
      <c r="H737" s="156"/>
      <c r="I737" s="156"/>
      <c r="J737" s="156"/>
      <c r="K737" s="156"/>
      <c r="L737" s="156"/>
      <c r="M737" s="156"/>
      <c r="N737" s="156"/>
      <c r="O737" s="156"/>
      <c r="P737" s="156"/>
      <c r="Q737" s="156"/>
      <c r="R737" s="156"/>
      <c r="S737" s="156"/>
      <c r="T737" s="156"/>
      <c r="U737" s="156"/>
      <c r="V737" s="156"/>
      <c r="W737" s="156"/>
      <c r="X737" s="156"/>
      <c r="Y737" s="156"/>
      <c r="Z737" s="156"/>
    </row>
    <row r="738" spans="1:26" ht="15.75" customHeight="1" x14ac:dyDescent="0.25">
      <c r="A738" s="156"/>
      <c r="B738" s="156"/>
      <c r="C738" s="156"/>
      <c r="D738" s="156"/>
      <c r="E738" s="156"/>
      <c r="F738" s="156"/>
      <c r="G738" s="156"/>
      <c r="H738" s="156"/>
      <c r="I738" s="156"/>
      <c r="J738" s="156"/>
      <c r="K738" s="156"/>
      <c r="L738" s="156"/>
      <c r="M738" s="156"/>
      <c r="N738" s="156"/>
      <c r="O738" s="156"/>
      <c r="P738" s="156"/>
      <c r="Q738" s="156"/>
      <c r="R738" s="156"/>
      <c r="S738" s="156"/>
      <c r="T738" s="156"/>
      <c r="U738" s="156"/>
      <c r="V738" s="156"/>
      <c r="W738" s="156"/>
      <c r="X738" s="156"/>
      <c r="Y738" s="156"/>
      <c r="Z738" s="156"/>
    </row>
    <row r="739" spans="1:26" ht="15.75" customHeight="1" x14ac:dyDescent="0.25">
      <c r="A739" s="156"/>
      <c r="B739" s="156"/>
      <c r="C739" s="156"/>
      <c r="D739" s="156"/>
      <c r="E739" s="156"/>
      <c r="F739" s="156"/>
      <c r="G739" s="156"/>
      <c r="H739" s="156"/>
      <c r="I739" s="156"/>
      <c r="J739" s="156"/>
      <c r="K739" s="156"/>
      <c r="L739" s="156"/>
      <c r="M739" s="156"/>
      <c r="N739" s="156"/>
      <c r="O739" s="156"/>
      <c r="P739" s="156"/>
      <c r="Q739" s="156"/>
      <c r="R739" s="156"/>
      <c r="S739" s="156"/>
      <c r="T739" s="156"/>
      <c r="U739" s="156"/>
      <c r="V739" s="156"/>
      <c r="W739" s="156"/>
      <c r="X739" s="156"/>
      <c r="Y739" s="156"/>
      <c r="Z739" s="156"/>
    </row>
    <row r="740" spans="1:26" ht="15.75" customHeight="1" x14ac:dyDescent="0.25">
      <c r="A740" s="156"/>
      <c r="B740" s="156"/>
      <c r="C740" s="156"/>
      <c r="D740" s="156"/>
      <c r="E740" s="156"/>
      <c r="F740" s="156"/>
      <c r="G740" s="156"/>
      <c r="H740" s="156"/>
      <c r="I740" s="156"/>
      <c r="J740" s="156"/>
      <c r="K740" s="156"/>
      <c r="L740" s="156"/>
      <c r="M740" s="156"/>
      <c r="N740" s="156"/>
      <c r="O740" s="156"/>
      <c r="P740" s="156"/>
      <c r="Q740" s="156"/>
      <c r="R740" s="156"/>
      <c r="S740" s="156"/>
      <c r="T740" s="156"/>
      <c r="U740" s="156"/>
      <c r="V740" s="156"/>
      <c r="W740" s="156"/>
      <c r="X740" s="156"/>
      <c r="Y740" s="156"/>
      <c r="Z740" s="156"/>
    </row>
    <row r="741" spans="1:26" ht="15.75" customHeight="1" x14ac:dyDescent="0.25">
      <c r="A741" s="156"/>
      <c r="B741" s="156"/>
      <c r="C741" s="156"/>
      <c r="D741" s="156"/>
      <c r="E741" s="156"/>
      <c r="F741" s="156"/>
      <c r="G741" s="156"/>
      <c r="H741" s="156"/>
      <c r="I741" s="156"/>
      <c r="J741" s="156"/>
      <c r="K741" s="156"/>
      <c r="L741" s="156"/>
      <c r="M741" s="156"/>
      <c r="N741" s="156"/>
      <c r="O741" s="156"/>
      <c r="P741" s="156"/>
      <c r="Q741" s="156"/>
      <c r="R741" s="156"/>
      <c r="S741" s="156"/>
      <c r="T741" s="156"/>
      <c r="U741" s="156"/>
      <c r="V741" s="156"/>
      <c r="W741" s="156"/>
      <c r="X741" s="156"/>
      <c r="Y741" s="156"/>
      <c r="Z741" s="156"/>
    </row>
    <row r="742" spans="1:26" ht="15.75" customHeight="1" x14ac:dyDescent="0.25">
      <c r="A742" s="156"/>
      <c r="B742" s="156"/>
      <c r="C742" s="156"/>
      <c r="D742" s="156"/>
      <c r="E742" s="156"/>
      <c r="F742" s="156"/>
      <c r="G742" s="156"/>
      <c r="H742" s="156"/>
      <c r="I742" s="156"/>
      <c r="J742" s="156"/>
      <c r="K742" s="156"/>
      <c r="L742" s="156"/>
      <c r="M742" s="156"/>
      <c r="N742" s="156"/>
      <c r="O742" s="156"/>
      <c r="P742" s="156"/>
      <c r="Q742" s="156"/>
      <c r="R742" s="156"/>
      <c r="S742" s="156"/>
      <c r="T742" s="156"/>
      <c r="U742" s="156"/>
      <c r="V742" s="156"/>
      <c r="W742" s="156"/>
      <c r="X742" s="156"/>
      <c r="Y742" s="156"/>
      <c r="Z742" s="156"/>
    </row>
    <row r="743" spans="1:26" ht="15.75" customHeight="1" x14ac:dyDescent="0.25">
      <c r="A743" s="156"/>
      <c r="B743" s="156"/>
      <c r="C743" s="156"/>
      <c r="D743" s="156"/>
      <c r="E743" s="156"/>
      <c r="F743" s="156"/>
      <c r="G743" s="156"/>
      <c r="H743" s="156"/>
      <c r="I743" s="156"/>
      <c r="J743" s="156"/>
      <c r="K743" s="156"/>
      <c r="L743" s="156"/>
      <c r="M743" s="156"/>
      <c r="N743" s="156"/>
      <c r="O743" s="156"/>
      <c r="P743" s="156"/>
      <c r="Q743" s="156"/>
      <c r="R743" s="156"/>
      <c r="S743" s="156"/>
      <c r="T743" s="156"/>
      <c r="U743" s="156"/>
      <c r="V743" s="156"/>
      <c r="W743" s="156"/>
      <c r="X743" s="156"/>
      <c r="Y743" s="156"/>
      <c r="Z743" s="156"/>
    </row>
    <row r="744" spans="1:26" ht="15.75" customHeight="1" x14ac:dyDescent="0.25">
      <c r="A744" s="156"/>
      <c r="B744" s="156"/>
      <c r="C744" s="156"/>
      <c r="D744" s="156"/>
      <c r="E744" s="156"/>
      <c r="F744" s="156"/>
      <c r="G744" s="156"/>
      <c r="H744" s="156"/>
      <c r="I744" s="156"/>
      <c r="J744" s="156"/>
      <c r="K744" s="156"/>
      <c r="L744" s="156"/>
      <c r="M744" s="156"/>
      <c r="N744" s="156"/>
      <c r="O744" s="156"/>
      <c r="P744" s="156"/>
      <c r="Q744" s="156"/>
      <c r="R744" s="156"/>
      <c r="S744" s="156"/>
      <c r="T744" s="156"/>
      <c r="U744" s="156"/>
      <c r="V744" s="156"/>
      <c r="W744" s="156"/>
      <c r="X744" s="156"/>
      <c r="Y744" s="156"/>
      <c r="Z744" s="156"/>
    </row>
    <row r="745" spans="1:26" ht="15.75" customHeight="1" x14ac:dyDescent="0.25">
      <c r="A745" s="156"/>
      <c r="B745" s="156"/>
      <c r="C745" s="156"/>
      <c r="D745" s="156"/>
      <c r="E745" s="156"/>
      <c r="F745" s="156"/>
      <c r="G745" s="156"/>
      <c r="H745" s="156"/>
      <c r="I745" s="156"/>
      <c r="J745" s="156"/>
      <c r="K745" s="156"/>
      <c r="L745" s="156"/>
      <c r="M745" s="156"/>
      <c r="N745" s="156"/>
      <c r="O745" s="156"/>
      <c r="P745" s="156"/>
      <c r="Q745" s="156"/>
      <c r="R745" s="156"/>
      <c r="S745" s="156"/>
      <c r="T745" s="156"/>
      <c r="U745" s="156"/>
      <c r="V745" s="156"/>
      <c r="W745" s="156"/>
      <c r="X745" s="156"/>
      <c r="Y745" s="156"/>
      <c r="Z745" s="156"/>
    </row>
    <row r="746" spans="1:26" ht="15.75" customHeight="1" x14ac:dyDescent="0.25">
      <c r="A746" s="156"/>
      <c r="B746" s="156"/>
      <c r="C746" s="156"/>
      <c r="D746" s="156"/>
      <c r="E746" s="156"/>
      <c r="F746" s="156"/>
      <c r="G746" s="156"/>
      <c r="H746" s="156"/>
      <c r="I746" s="156"/>
      <c r="J746" s="156"/>
      <c r="K746" s="156"/>
      <c r="L746" s="156"/>
      <c r="M746" s="156"/>
      <c r="N746" s="156"/>
      <c r="O746" s="156"/>
      <c r="P746" s="156"/>
      <c r="Q746" s="156"/>
      <c r="R746" s="156"/>
      <c r="S746" s="156"/>
      <c r="T746" s="156"/>
      <c r="U746" s="156"/>
      <c r="V746" s="156"/>
      <c r="W746" s="156"/>
      <c r="X746" s="156"/>
      <c r="Y746" s="156"/>
      <c r="Z746" s="156"/>
    </row>
    <row r="747" spans="1:26" ht="15.75" customHeight="1" x14ac:dyDescent="0.25">
      <c r="A747" s="156"/>
      <c r="B747" s="156"/>
      <c r="C747" s="156"/>
      <c r="D747" s="156"/>
      <c r="E747" s="156"/>
      <c r="F747" s="156"/>
      <c r="G747" s="156"/>
      <c r="H747" s="156"/>
      <c r="I747" s="156"/>
      <c r="J747" s="156"/>
      <c r="K747" s="156"/>
      <c r="L747" s="156"/>
      <c r="M747" s="156"/>
      <c r="N747" s="156"/>
      <c r="O747" s="156"/>
      <c r="P747" s="156"/>
      <c r="Q747" s="156"/>
      <c r="R747" s="156"/>
      <c r="S747" s="156"/>
      <c r="T747" s="156"/>
      <c r="U747" s="156"/>
      <c r="V747" s="156"/>
      <c r="W747" s="156"/>
      <c r="X747" s="156"/>
      <c r="Y747" s="156"/>
      <c r="Z747" s="156"/>
    </row>
    <row r="748" spans="1:26" ht="15.75" customHeight="1" x14ac:dyDescent="0.25">
      <c r="A748" s="156"/>
      <c r="B748" s="156"/>
      <c r="C748" s="156"/>
      <c r="D748" s="156"/>
      <c r="E748" s="156"/>
      <c r="F748" s="156"/>
      <c r="G748" s="156"/>
      <c r="H748" s="156"/>
      <c r="I748" s="156"/>
      <c r="J748" s="156"/>
      <c r="K748" s="156"/>
      <c r="L748" s="156"/>
      <c r="M748" s="156"/>
      <c r="N748" s="156"/>
      <c r="O748" s="156"/>
      <c r="P748" s="156"/>
      <c r="Q748" s="156"/>
      <c r="R748" s="156"/>
      <c r="S748" s="156"/>
      <c r="T748" s="156"/>
      <c r="U748" s="156"/>
      <c r="V748" s="156"/>
      <c r="W748" s="156"/>
      <c r="X748" s="156"/>
      <c r="Y748" s="156"/>
      <c r="Z748" s="156"/>
    </row>
    <row r="749" spans="1:26" ht="15.75" customHeight="1" x14ac:dyDescent="0.25">
      <c r="A749" s="156"/>
      <c r="B749" s="156"/>
      <c r="C749" s="156"/>
      <c r="D749" s="156"/>
      <c r="E749" s="156"/>
      <c r="F749" s="156"/>
      <c r="G749" s="156"/>
      <c r="H749" s="156"/>
      <c r="I749" s="156"/>
      <c r="J749" s="156"/>
      <c r="K749" s="156"/>
      <c r="L749" s="156"/>
      <c r="M749" s="156"/>
      <c r="N749" s="156"/>
      <c r="O749" s="156"/>
      <c r="P749" s="156"/>
      <c r="Q749" s="156"/>
      <c r="R749" s="156"/>
      <c r="S749" s="156"/>
      <c r="T749" s="156"/>
      <c r="U749" s="156"/>
      <c r="V749" s="156"/>
      <c r="W749" s="156"/>
      <c r="X749" s="156"/>
      <c r="Y749" s="156"/>
      <c r="Z749" s="156"/>
    </row>
    <row r="750" spans="1:26" ht="15.75" customHeight="1" x14ac:dyDescent="0.25">
      <c r="A750" s="156"/>
      <c r="B750" s="156"/>
      <c r="C750" s="156"/>
      <c r="D750" s="156"/>
      <c r="E750" s="156"/>
      <c r="F750" s="156"/>
      <c r="G750" s="156"/>
      <c r="H750" s="156"/>
      <c r="I750" s="156"/>
      <c r="J750" s="156"/>
      <c r="K750" s="156"/>
      <c r="L750" s="156"/>
      <c r="M750" s="156"/>
      <c r="N750" s="156"/>
      <c r="O750" s="156"/>
      <c r="P750" s="156"/>
      <c r="Q750" s="156"/>
      <c r="R750" s="156"/>
      <c r="S750" s="156"/>
      <c r="T750" s="156"/>
      <c r="U750" s="156"/>
      <c r="V750" s="156"/>
      <c r="W750" s="156"/>
      <c r="X750" s="156"/>
      <c r="Y750" s="156"/>
      <c r="Z750" s="156"/>
    </row>
    <row r="751" spans="1:26" ht="15.75" customHeight="1" x14ac:dyDescent="0.25">
      <c r="A751" s="156"/>
      <c r="B751" s="156"/>
      <c r="C751" s="156"/>
      <c r="D751" s="156"/>
      <c r="E751" s="156"/>
      <c r="F751" s="156"/>
      <c r="G751" s="156"/>
      <c r="H751" s="156"/>
      <c r="I751" s="156"/>
      <c r="J751" s="156"/>
      <c r="K751" s="156"/>
      <c r="L751" s="156"/>
      <c r="M751" s="156"/>
      <c r="N751" s="156"/>
      <c r="O751" s="156"/>
      <c r="P751" s="156"/>
      <c r="Q751" s="156"/>
      <c r="R751" s="156"/>
      <c r="S751" s="156"/>
      <c r="T751" s="156"/>
      <c r="U751" s="156"/>
      <c r="V751" s="156"/>
      <c r="W751" s="156"/>
      <c r="X751" s="156"/>
      <c r="Y751" s="156"/>
      <c r="Z751" s="156"/>
    </row>
    <row r="752" spans="1:26" ht="15.75" customHeight="1" x14ac:dyDescent="0.25">
      <c r="A752" s="156"/>
      <c r="B752" s="156"/>
      <c r="C752" s="156"/>
      <c r="D752" s="156"/>
      <c r="E752" s="156"/>
      <c r="F752" s="156"/>
      <c r="G752" s="156"/>
      <c r="H752" s="156"/>
      <c r="I752" s="156"/>
      <c r="J752" s="156"/>
      <c r="K752" s="156"/>
      <c r="L752" s="156"/>
      <c r="M752" s="156"/>
      <c r="N752" s="156"/>
      <c r="O752" s="156"/>
      <c r="P752" s="156"/>
      <c r="Q752" s="156"/>
      <c r="R752" s="156"/>
      <c r="S752" s="156"/>
      <c r="T752" s="156"/>
      <c r="U752" s="156"/>
      <c r="V752" s="156"/>
      <c r="W752" s="156"/>
      <c r="X752" s="156"/>
      <c r="Y752" s="156"/>
      <c r="Z752" s="156"/>
    </row>
    <row r="753" spans="1:26" ht="15.75" customHeight="1" x14ac:dyDescent="0.25">
      <c r="A753" s="156"/>
      <c r="B753" s="156"/>
      <c r="C753" s="156"/>
      <c r="D753" s="156"/>
      <c r="E753" s="156"/>
      <c r="F753" s="156"/>
      <c r="G753" s="156"/>
      <c r="H753" s="156"/>
      <c r="I753" s="156"/>
      <c r="J753" s="156"/>
      <c r="K753" s="156"/>
      <c r="L753" s="156"/>
      <c r="M753" s="156"/>
      <c r="N753" s="156"/>
      <c r="O753" s="156"/>
      <c r="P753" s="156"/>
      <c r="Q753" s="156"/>
      <c r="R753" s="156"/>
      <c r="S753" s="156"/>
      <c r="T753" s="156"/>
      <c r="U753" s="156"/>
      <c r="V753" s="156"/>
      <c r="W753" s="156"/>
      <c r="X753" s="156"/>
      <c r="Y753" s="156"/>
      <c r="Z753" s="156"/>
    </row>
    <row r="754" spans="1:26" ht="15.75" customHeight="1" x14ac:dyDescent="0.25">
      <c r="A754" s="156"/>
      <c r="B754" s="156"/>
      <c r="C754" s="156"/>
      <c r="D754" s="156"/>
      <c r="E754" s="156"/>
      <c r="F754" s="156"/>
      <c r="G754" s="156"/>
      <c r="H754" s="156"/>
      <c r="I754" s="156"/>
      <c r="J754" s="156"/>
      <c r="K754" s="156"/>
      <c r="L754" s="156"/>
      <c r="M754" s="156"/>
      <c r="N754" s="156"/>
      <c r="O754" s="156"/>
      <c r="P754" s="156"/>
      <c r="Q754" s="156"/>
      <c r="R754" s="156"/>
      <c r="S754" s="156"/>
      <c r="T754" s="156"/>
      <c r="U754" s="156"/>
      <c r="V754" s="156"/>
      <c r="W754" s="156"/>
      <c r="X754" s="156"/>
      <c r="Y754" s="156"/>
      <c r="Z754" s="156"/>
    </row>
    <row r="755" spans="1:26" ht="15.75" customHeight="1" x14ac:dyDescent="0.25">
      <c r="A755" s="156"/>
      <c r="B755" s="156"/>
      <c r="C755" s="156"/>
      <c r="D755" s="156"/>
      <c r="E755" s="156"/>
      <c r="F755" s="156"/>
      <c r="G755" s="156"/>
      <c r="H755" s="156"/>
      <c r="I755" s="156"/>
      <c r="J755" s="156"/>
      <c r="K755" s="156"/>
      <c r="L755" s="156"/>
      <c r="M755" s="156"/>
      <c r="N755" s="156"/>
      <c r="O755" s="156"/>
      <c r="P755" s="156"/>
      <c r="Q755" s="156"/>
      <c r="R755" s="156"/>
      <c r="S755" s="156"/>
      <c r="T755" s="156"/>
      <c r="U755" s="156"/>
      <c r="V755" s="156"/>
      <c r="W755" s="156"/>
      <c r="X755" s="156"/>
      <c r="Y755" s="156"/>
      <c r="Z755" s="156"/>
    </row>
    <row r="756" spans="1:26" ht="15.75" customHeight="1" x14ac:dyDescent="0.25">
      <c r="A756" s="156"/>
      <c r="B756" s="156"/>
      <c r="C756" s="156"/>
      <c r="D756" s="156"/>
      <c r="E756" s="156"/>
      <c r="F756" s="156"/>
      <c r="G756" s="156"/>
      <c r="H756" s="156"/>
      <c r="I756" s="156"/>
      <c r="J756" s="156"/>
      <c r="K756" s="156"/>
      <c r="L756" s="156"/>
      <c r="M756" s="156"/>
      <c r="N756" s="156"/>
      <c r="O756" s="156"/>
      <c r="P756" s="156"/>
      <c r="Q756" s="156"/>
      <c r="R756" s="156"/>
      <c r="S756" s="156"/>
      <c r="T756" s="156"/>
      <c r="U756" s="156"/>
      <c r="V756" s="156"/>
      <c r="W756" s="156"/>
      <c r="X756" s="156"/>
      <c r="Y756" s="156"/>
      <c r="Z756" s="156"/>
    </row>
    <row r="757" spans="1:26" ht="15.75" customHeight="1" x14ac:dyDescent="0.25">
      <c r="A757" s="156"/>
      <c r="B757" s="156"/>
      <c r="C757" s="156"/>
      <c r="D757" s="156"/>
      <c r="E757" s="156"/>
      <c r="F757" s="156"/>
      <c r="G757" s="156"/>
      <c r="H757" s="156"/>
      <c r="I757" s="156"/>
      <c r="J757" s="156"/>
      <c r="K757" s="156"/>
      <c r="L757" s="156"/>
      <c r="M757" s="156"/>
      <c r="N757" s="156"/>
      <c r="O757" s="156"/>
      <c r="P757" s="156"/>
      <c r="Q757" s="156"/>
      <c r="R757" s="156"/>
      <c r="S757" s="156"/>
      <c r="T757" s="156"/>
      <c r="U757" s="156"/>
      <c r="V757" s="156"/>
      <c r="W757" s="156"/>
      <c r="X757" s="156"/>
      <c r="Y757" s="156"/>
      <c r="Z757" s="156"/>
    </row>
    <row r="758" spans="1:26" ht="15.75" customHeight="1" x14ac:dyDescent="0.25">
      <c r="A758" s="156"/>
      <c r="B758" s="156"/>
      <c r="C758" s="156"/>
      <c r="D758" s="156"/>
      <c r="E758" s="156"/>
      <c r="F758" s="156"/>
      <c r="G758" s="156"/>
      <c r="H758" s="156"/>
      <c r="I758" s="156"/>
      <c r="J758" s="156"/>
      <c r="K758" s="156"/>
      <c r="L758" s="156"/>
      <c r="M758" s="156"/>
      <c r="N758" s="156"/>
      <c r="O758" s="156"/>
      <c r="P758" s="156"/>
      <c r="Q758" s="156"/>
      <c r="R758" s="156"/>
      <c r="S758" s="156"/>
      <c r="T758" s="156"/>
      <c r="U758" s="156"/>
      <c r="V758" s="156"/>
      <c r="W758" s="156"/>
      <c r="X758" s="156"/>
      <c r="Y758" s="156"/>
      <c r="Z758" s="156"/>
    </row>
    <row r="759" spans="1:26" ht="15.75" customHeight="1" x14ac:dyDescent="0.25">
      <c r="A759" s="156"/>
      <c r="B759" s="156"/>
      <c r="C759" s="156"/>
      <c r="D759" s="156"/>
      <c r="E759" s="156"/>
      <c r="F759" s="156"/>
      <c r="G759" s="156"/>
      <c r="H759" s="156"/>
      <c r="I759" s="156"/>
      <c r="J759" s="156"/>
      <c r="K759" s="156"/>
      <c r="L759" s="156"/>
      <c r="M759" s="156"/>
      <c r="N759" s="156"/>
      <c r="O759" s="156"/>
      <c r="P759" s="156"/>
      <c r="Q759" s="156"/>
      <c r="R759" s="156"/>
      <c r="S759" s="156"/>
      <c r="T759" s="156"/>
      <c r="U759" s="156"/>
      <c r="V759" s="156"/>
      <c r="W759" s="156"/>
      <c r="X759" s="156"/>
      <c r="Y759" s="156"/>
      <c r="Z759" s="156"/>
    </row>
    <row r="760" spans="1:26" ht="15.75" customHeight="1" x14ac:dyDescent="0.25">
      <c r="A760" s="156"/>
      <c r="B760" s="156"/>
      <c r="C760" s="156"/>
      <c r="D760" s="156"/>
      <c r="E760" s="156"/>
      <c r="F760" s="156"/>
      <c r="G760" s="156"/>
      <c r="H760" s="156"/>
      <c r="I760" s="156"/>
      <c r="J760" s="156"/>
      <c r="K760" s="156"/>
      <c r="L760" s="156"/>
      <c r="M760" s="156"/>
      <c r="N760" s="156"/>
      <c r="O760" s="156"/>
      <c r="P760" s="156"/>
      <c r="Q760" s="156"/>
      <c r="R760" s="156"/>
      <c r="S760" s="156"/>
      <c r="T760" s="156"/>
      <c r="U760" s="156"/>
      <c r="V760" s="156"/>
      <c r="W760" s="156"/>
      <c r="X760" s="156"/>
      <c r="Y760" s="156"/>
      <c r="Z760" s="156"/>
    </row>
    <row r="761" spans="1:26" ht="15.75" customHeight="1" x14ac:dyDescent="0.25">
      <c r="A761" s="156"/>
      <c r="B761" s="156"/>
      <c r="C761" s="156"/>
      <c r="D761" s="156"/>
      <c r="E761" s="156"/>
      <c r="F761" s="156"/>
      <c r="G761" s="156"/>
      <c r="H761" s="156"/>
      <c r="I761" s="156"/>
      <c r="J761" s="156"/>
      <c r="K761" s="156"/>
      <c r="L761" s="156"/>
      <c r="M761" s="156"/>
      <c r="N761" s="156"/>
      <c r="O761" s="156"/>
      <c r="P761" s="156"/>
      <c r="Q761" s="156"/>
      <c r="R761" s="156"/>
      <c r="S761" s="156"/>
      <c r="T761" s="156"/>
      <c r="U761" s="156"/>
      <c r="V761" s="156"/>
      <c r="W761" s="156"/>
      <c r="X761" s="156"/>
      <c r="Y761" s="156"/>
      <c r="Z761" s="156"/>
    </row>
    <row r="762" spans="1:26" ht="15.75" customHeight="1" x14ac:dyDescent="0.25">
      <c r="A762" s="156"/>
      <c r="B762" s="156"/>
      <c r="C762" s="156"/>
      <c r="D762" s="156"/>
      <c r="E762" s="156"/>
      <c r="F762" s="156"/>
      <c r="G762" s="156"/>
      <c r="H762" s="156"/>
      <c r="I762" s="156"/>
      <c r="J762" s="156"/>
      <c r="K762" s="156"/>
      <c r="L762" s="156"/>
      <c r="M762" s="156"/>
      <c r="N762" s="156"/>
      <c r="O762" s="156"/>
      <c r="P762" s="156"/>
      <c r="Q762" s="156"/>
      <c r="R762" s="156"/>
      <c r="S762" s="156"/>
      <c r="T762" s="156"/>
      <c r="U762" s="156"/>
      <c r="V762" s="156"/>
      <c r="W762" s="156"/>
      <c r="X762" s="156"/>
      <c r="Y762" s="156"/>
      <c r="Z762" s="156"/>
    </row>
    <row r="763" spans="1:26" ht="15.75" customHeight="1" x14ac:dyDescent="0.25">
      <c r="A763" s="156"/>
      <c r="B763" s="156"/>
      <c r="C763" s="156"/>
      <c r="D763" s="156"/>
      <c r="E763" s="156"/>
      <c r="F763" s="156"/>
      <c r="G763" s="156"/>
      <c r="H763" s="156"/>
      <c r="I763" s="156"/>
      <c r="J763" s="156"/>
      <c r="K763" s="156"/>
      <c r="L763" s="156"/>
      <c r="M763" s="156"/>
      <c r="N763" s="156"/>
      <c r="O763" s="156"/>
      <c r="P763" s="156"/>
      <c r="Q763" s="156"/>
      <c r="R763" s="156"/>
      <c r="S763" s="156"/>
      <c r="T763" s="156"/>
      <c r="U763" s="156"/>
      <c r="V763" s="156"/>
      <c r="W763" s="156"/>
      <c r="X763" s="156"/>
      <c r="Y763" s="156"/>
      <c r="Z763" s="156"/>
    </row>
    <row r="764" spans="1:26" ht="15.75" customHeight="1" x14ac:dyDescent="0.25">
      <c r="A764" s="156"/>
      <c r="B764" s="156"/>
      <c r="C764" s="156"/>
      <c r="D764" s="156"/>
      <c r="E764" s="156"/>
      <c r="F764" s="156"/>
      <c r="G764" s="156"/>
      <c r="H764" s="156"/>
      <c r="I764" s="156"/>
      <c r="J764" s="156"/>
      <c r="K764" s="156"/>
      <c r="L764" s="156"/>
      <c r="M764" s="156"/>
      <c r="N764" s="156"/>
      <c r="O764" s="156"/>
      <c r="P764" s="156"/>
      <c r="Q764" s="156"/>
      <c r="R764" s="156"/>
      <c r="S764" s="156"/>
      <c r="T764" s="156"/>
      <c r="U764" s="156"/>
      <c r="V764" s="156"/>
      <c r="W764" s="156"/>
      <c r="X764" s="156"/>
      <c r="Y764" s="156"/>
      <c r="Z764" s="156"/>
    </row>
    <row r="765" spans="1:26" ht="15.75" customHeight="1" x14ac:dyDescent="0.25">
      <c r="A765" s="156"/>
      <c r="B765" s="156"/>
      <c r="C765" s="156"/>
      <c r="D765" s="156"/>
      <c r="E765" s="156"/>
      <c r="F765" s="156"/>
      <c r="G765" s="156"/>
      <c r="H765" s="156"/>
      <c r="I765" s="156"/>
      <c r="J765" s="156"/>
      <c r="K765" s="156"/>
      <c r="L765" s="156"/>
      <c r="M765" s="156"/>
      <c r="N765" s="156"/>
      <c r="O765" s="156"/>
      <c r="P765" s="156"/>
      <c r="Q765" s="156"/>
      <c r="R765" s="156"/>
      <c r="S765" s="156"/>
      <c r="T765" s="156"/>
      <c r="U765" s="156"/>
      <c r="V765" s="156"/>
      <c r="W765" s="156"/>
      <c r="X765" s="156"/>
      <c r="Y765" s="156"/>
      <c r="Z765" s="156"/>
    </row>
    <row r="766" spans="1:26" ht="15.75" customHeight="1" x14ac:dyDescent="0.25">
      <c r="A766" s="156"/>
      <c r="B766" s="156"/>
      <c r="C766" s="156"/>
      <c r="D766" s="156"/>
      <c r="E766" s="156"/>
      <c r="F766" s="156"/>
      <c r="G766" s="156"/>
      <c r="H766" s="156"/>
      <c r="I766" s="156"/>
      <c r="J766" s="156"/>
      <c r="K766" s="156"/>
      <c r="L766" s="156"/>
      <c r="M766" s="156"/>
      <c r="N766" s="156"/>
      <c r="O766" s="156"/>
      <c r="P766" s="156"/>
      <c r="Q766" s="156"/>
      <c r="R766" s="156"/>
      <c r="S766" s="156"/>
      <c r="T766" s="156"/>
      <c r="U766" s="156"/>
      <c r="V766" s="156"/>
      <c r="W766" s="156"/>
      <c r="X766" s="156"/>
      <c r="Y766" s="156"/>
      <c r="Z766" s="156"/>
    </row>
    <row r="767" spans="1:26" ht="15.75" customHeight="1" x14ac:dyDescent="0.25">
      <c r="A767" s="156"/>
      <c r="B767" s="156"/>
      <c r="C767" s="156"/>
      <c r="D767" s="156"/>
      <c r="E767" s="156"/>
      <c r="F767" s="156"/>
      <c r="G767" s="156"/>
      <c r="H767" s="156"/>
      <c r="I767" s="156"/>
      <c r="J767" s="156"/>
      <c r="K767" s="156"/>
      <c r="L767" s="156"/>
      <c r="M767" s="156"/>
      <c r="N767" s="156"/>
      <c r="O767" s="156"/>
      <c r="P767" s="156"/>
      <c r="Q767" s="156"/>
      <c r="R767" s="156"/>
      <c r="S767" s="156"/>
      <c r="T767" s="156"/>
      <c r="U767" s="156"/>
      <c r="V767" s="156"/>
      <c r="W767" s="156"/>
      <c r="X767" s="156"/>
      <c r="Y767" s="156"/>
      <c r="Z767" s="156"/>
    </row>
    <row r="768" spans="1:26" ht="15.75" customHeight="1" x14ac:dyDescent="0.25">
      <c r="A768" s="156"/>
      <c r="B768" s="156"/>
      <c r="C768" s="156"/>
      <c r="D768" s="156"/>
      <c r="E768" s="156"/>
      <c r="F768" s="156"/>
      <c r="G768" s="156"/>
      <c r="H768" s="156"/>
      <c r="I768" s="156"/>
      <c r="J768" s="156"/>
      <c r="K768" s="156"/>
      <c r="L768" s="156"/>
      <c r="M768" s="156"/>
      <c r="N768" s="156"/>
      <c r="O768" s="156"/>
      <c r="P768" s="156"/>
      <c r="Q768" s="156"/>
      <c r="R768" s="156"/>
      <c r="S768" s="156"/>
      <c r="T768" s="156"/>
      <c r="U768" s="156"/>
      <c r="V768" s="156"/>
      <c r="W768" s="156"/>
      <c r="X768" s="156"/>
      <c r="Y768" s="156"/>
      <c r="Z768" s="156"/>
    </row>
    <row r="769" spans="1:26" ht="15.75" customHeight="1" x14ac:dyDescent="0.25">
      <c r="A769" s="156"/>
      <c r="B769" s="156"/>
      <c r="C769" s="156"/>
      <c r="D769" s="156"/>
      <c r="E769" s="156"/>
      <c r="F769" s="156"/>
      <c r="G769" s="156"/>
      <c r="H769" s="156"/>
      <c r="I769" s="156"/>
      <c r="J769" s="156"/>
      <c r="K769" s="156"/>
      <c r="L769" s="156"/>
      <c r="M769" s="156"/>
      <c r="N769" s="156"/>
      <c r="O769" s="156"/>
      <c r="P769" s="156"/>
      <c r="Q769" s="156"/>
      <c r="R769" s="156"/>
      <c r="S769" s="156"/>
      <c r="T769" s="156"/>
      <c r="U769" s="156"/>
      <c r="V769" s="156"/>
      <c r="W769" s="156"/>
      <c r="X769" s="156"/>
      <c r="Y769" s="156"/>
      <c r="Z769" s="156"/>
    </row>
    <row r="770" spans="1:26" ht="15.75" customHeight="1" x14ac:dyDescent="0.25">
      <c r="A770" s="156"/>
      <c r="B770" s="156"/>
      <c r="C770" s="156"/>
      <c r="D770" s="156"/>
      <c r="E770" s="156"/>
      <c r="F770" s="156"/>
      <c r="G770" s="156"/>
      <c r="H770" s="156"/>
      <c r="I770" s="156"/>
      <c r="J770" s="156"/>
      <c r="K770" s="156"/>
      <c r="L770" s="156"/>
      <c r="M770" s="156"/>
      <c r="N770" s="156"/>
      <c r="O770" s="156"/>
      <c r="P770" s="156"/>
      <c r="Q770" s="156"/>
      <c r="R770" s="156"/>
      <c r="S770" s="156"/>
      <c r="T770" s="156"/>
      <c r="U770" s="156"/>
      <c r="V770" s="156"/>
      <c r="W770" s="156"/>
      <c r="X770" s="156"/>
      <c r="Y770" s="156"/>
      <c r="Z770" s="156"/>
    </row>
    <row r="771" spans="1:26" ht="15.75" customHeight="1" x14ac:dyDescent="0.25">
      <c r="A771" s="156"/>
      <c r="B771" s="156"/>
      <c r="C771" s="156"/>
      <c r="D771" s="156"/>
      <c r="E771" s="156"/>
      <c r="F771" s="156"/>
      <c r="G771" s="156"/>
      <c r="H771" s="156"/>
      <c r="I771" s="156"/>
      <c r="J771" s="156"/>
      <c r="K771" s="156"/>
      <c r="L771" s="156"/>
      <c r="M771" s="156"/>
      <c r="N771" s="156"/>
      <c r="O771" s="156"/>
      <c r="P771" s="156"/>
      <c r="Q771" s="156"/>
      <c r="R771" s="156"/>
      <c r="S771" s="156"/>
      <c r="T771" s="156"/>
      <c r="U771" s="156"/>
      <c r="V771" s="156"/>
      <c r="W771" s="156"/>
      <c r="X771" s="156"/>
      <c r="Y771" s="156"/>
      <c r="Z771" s="156"/>
    </row>
    <row r="772" spans="1:26" ht="15.75" customHeight="1" x14ac:dyDescent="0.25">
      <c r="A772" s="156"/>
      <c r="B772" s="156"/>
      <c r="C772" s="156"/>
      <c r="D772" s="156"/>
      <c r="E772" s="156"/>
      <c r="F772" s="156"/>
      <c r="G772" s="156"/>
      <c r="H772" s="156"/>
      <c r="I772" s="156"/>
      <c r="J772" s="156"/>
      <c r="K772" s="156"/>
      <c r="L772" s="156"/>
      <c r="M772" s="156"/>
      <c r="N772" s="156"/>
      <c r="O772" s="156"/>
      <c r="P772" s="156"/>
      <c r="Q772" s="156"/>
      <c r="R772" s="156"/>
      <c r="S772" s="156"/>
      <c r="T772" s="156"/>
      <c r="U772" s="156"/>
      <c r="V772" s="156"/>
      <c r="W772" s="156"/>
      <c r="X772" s="156"/>
      <c r="Y772" s="156"/>
      <c r="Z772" s="156"/>
    </row>
    <row r="773" spans="1:26" ht="15.75" customHeight="1" x14ac:dyDescent="0.25">
      <c r="A773" s="156"/>
      <c r="B773" s="156"/>
      <c r="C773" s="156"/>
      <c r="D773" s="156"/>
      <c r="E773" s="156"/>
      <c r="F773" s="156"/>
      <c r="G773" s="156"/>
      <c r="H773" s="156"/>
      <c r="I773" s="156"/>
      <c r="J773" s="156"/>
      <c r="K773" s="156"/>
      <c r="L773" s="156"/>
      <c r="M773" s="156"/>
      <c r="N773" s="156"/>
      <c r="O773" s="156"/>
      <c r="P773" s="156"/>
      <c r="Q773" s="156"/>
      <c r="R773" s="156"/>
      <c r="S773" s="156"/>
      <c r="T773" s="156"/>
      <c r="U773" s="156"/>
      <c r="V773" s="156"/>
      <c r="W773" s="156"/>
      <c r="X773" s="156"/>
      <c r="Y773" s="156"/>
      <c r="Z773" s="156"/>
    </row>
    <row r="774" spans="1:26" ht="15.75" customHeight="1" x14ac:dyDescent="0.25">
      <c r="A774" s="156"/>
      <c r="B774" s="156"/>
      <c r="C774" s="156"/>
      <c r="D774" s="156"/>
      <c r="E774" s="156"/>
      <c r="F774" s="156"/>
      <c r="G774" s="156"/>
      <c r="H774" s="156"/>
      <c r="I774" s="156"/>
      <c r="J774" s="156"/>
      <c r="K774" s="156"/>
      <c r="L774" s="156"/>
      <c r="M774" s="156"/>
      <c r="N774" s="156"/>
      <c r="O774" s="156"/>
      <c r="P774" s="156"/>
      <c r="Q774" s="156"/>
      <c r="R774" s="156"/>
      <c r="S774" s="156"/>
      <c r="T774" s="156"/>
      <c r="U774" s="156"/>
      <c r="V774" s="156"/>
      <c r="W774" s="156"/>
      <c r="X774" s="156"/>
      <c r="Y774" s="156"/>
      <c r="Z774" s="156"/>
    </row>
    <row r="775" spans="1:26" ht="15.75" customHeight="1" x14ac:dyDescent="0.25">
      <c r="A775" s="156"/>
      <c r="B775" s="156"/>
      <c r="C775" s="156"/>
      <c r="D775" s="156"/>
      <c r="E775" s="156"/>
      <c r="F775" s="156"/>
      <c r="G775" s="156"/>
      <c r="H775" s="156"/>
      <c r="I775" s="156"/>
      <c r="J775" s="156"/>
      <c r="K775" s="156"/>
      <c r="L775" s="156"/>
      <c r="M775" s="156"/>
      <c r="N775" s="156"/>
      <c r="O775" s="156"/>
      <c r="P775" s="156"/>
      <c r="Q775" s="156"/>
      <c r="R775" s="156"/>
      <c r="S775" s="156"/>
      <c r="T775" s="156"/>
      <c r="U775" s="156"/>
      <c r="V775" s="156"/>
      <c r="W775" s="156"/>
      <c r="X775" s="156"/>
      <c r="Y775" s="156"/>
      <c r="Z775" s="156"/>
    </row>
    <row r="776" spans="1:26" ht="15.75" customHeight="1" x14ac:dyDescent="0.25">
      <c r="A776" s="156"/>
      <c r="B776" s="156"/>
      <c r="C776" s="156"/>
      <c r="D776" s="156"/>
      <c r="E776" s="156"/>
      <c r="F776" s="156"/>
      <c r="G776" s="156"/>
      <c r="H776" s="156"/>
      <c r="I776" s="156"/>
      <c r="J776" s="156"/>
      <c r="K776" s="156"/>
      <c r="L776" s="156"/>
      <c r="M776" s="156"/>
      <c r="N776" s="156"/>
      <c r="O776" s="156"/>
      <c r="P776" s="156"/>
      <c r="Q776" s="156"/>
      <c r="R776" s="156"/>
      <c r="S776" s="156"/>
      <c r="T776" s="156"/>
      <c r="U776" s="156"/>
      <c r="V776" s="156"/>
      <c r="W776" s="156"/>
      <c r="X776" s="156"/>
      <c r="Y776" s="156"/>
      <c r="Z776" s="156"/>
    </row>
    <row r="777" spans="1:26" ht="15.75" customHeight="1" x14ac:dyDescent="0.25">
      <c r="A777" s="156"/>
      <c r="B777" s="156"/>
      <c r="C777" s="156"/>
      <c r="D777" s="156"/>
      <c r="E777" s="156"/>
      <c r="F777" s="156"/>
      <c r="G777" s="156"/>
      <c r="H777" s="156"/>
      <c r="I777" s="156"/>
      <c r="J777" s="156"/>
      <c r="K777" s="156"/>
      <c r="L777" s="156"/>
      <c r="M777" s="156"/>
      <c r="N777" s="156"/>
      <c r="O777" s="156"/>
      <c r="P777" s="156"/>
      <c r="Q777" s="156"/>
      <c r="R777" s="156"/>
      <c r="S777" s="156"/>
      <c r="T777" s="156"/>
      <c r="U777" s="156"/>
      <c r="V777" s="156"/>
      <c r="W777" s="156"/>
      <c r="X777" s="156"/>
      <c r="Y777" s="156"/>
      <c r="Z777" s="156"/>
    </row>
    <row r="778" spans="1:26" ht="15.75" customHeight="1" x14ac:dyDescent="0.25">
      <c r="A778" s="156"/>
      <c r="B778" s="156"/>
      <c r="C778" s="156"/>
      <c r="D778" s="156"/>
      <c r="E778" s="156"/>
      <c r="F778" s="156"/>
      <c r="G778" s="156"/>
      <c r="H778" s="156"/>
      <c r="I778" s="156"/>
      <c r="J778" s="156"/>
      <c r="K778" s="156"/>
      <c r="L778" s="156"/>
      <c r="M778" s="156"/>
      <c r="N778" s="156"/>
      <c r="O778" s="156"/>
      <c r="P778" s="156"/>
      <c r="Q778" s="156"/>
      <c r="R778" s="156"/>
      <c r="S778" s="156"/>
      <c r="T778" s="156"/>
      <c r="U778" s="156"/>
      <c r="V778" s="156"/>
      <c r="W778" s="156"/>
      <c r="X778" s="156"/>
      <c r="Y778" s="156"/>
      <c r="Z778" s="156"/>
    </row>
    <row r="779" spans="1:26" ht="15.75" customHeight="1" x14ac:dyDescent="0.25">
      <c r="A779" s="156"/>
      <c r="B779" s="156"/>
      <c r="C779" s="156"/>
      <c r="D779" s="156"/>
      <c r="E779" s="156"/>
      <c r="F779" s="156"/>
      <c r="G779" s="156"/>
      <c r="H779" s="156"/>
      <c r="I779" s="156"/>
      <c r="J779" s="156"/>
      <c r="K779" s="156"/>
      <c r="L779" s="156"/>
      <c r="M779" s="156"/>
      <c r="N779" s="156"/>
      <c r="O779" s="156"/>
      <c r="P779" s="156"/>
      <c r="Q779" s="156"/>
      <c r="R779" s="156"/>
      <c r="S779" s="156"/>
      <c r="T779" s="156"/>
      <c r="U779" s="156"/>
      <c r="V779" s="156"/>
      <c r="W779" s="156"/>
      <c r="X779" s="156"/>
      <c r="Y779" s="156"/>
      <c r="Z779" s="156"/>
    </row>
    <row r="780" spans="1:26" ht="15.75" customHeight="1" x14ac:dyDescent="0.25">
      <c r="A780" s="156"/>
      <c r="B780" s="156"/>
      <c r="C780" s="156"/>
      <c r="D780" s="156"/>
      <c r="E780" s="156"/>
      <c r="F780" s="156"/>
      <c r="G780" s="156"/>
      <c r="H780" s="156"/>
      <c r="I780" s="156"/>
      <c r="J780" s="156"/>
      <c r="K780" s="156"/>
      <c r="L780" s="156"/>
      <c r="M780" s="156"/>
      <c r="N780" s="156"/>
      <c r="O780" s="156"/>
      <c r="P780" s="156"/>
      <c r="Q780" s="156"/>
      <c r="R780" s="156"/>
      <c r="S780" s="156"/>
      <c r="T780" s="156"/>
      <c r="U780" s="156"/>
      <c r="V780" s="156"/>
      <c r="W780" s="156"/>
      <c r="X780" s="156"/>
      <c r="Y780" s="156"/>
      <c r="Z780" s="156"/>
    </row>
    <row r="781" spans="1:26" ht="15.75" customHeight="1" x14ac:dyDescent="0.25">
      <c r="A781" s="156"/>
      <c r="B781" s="156"/>
      <c r="C781" s="156"/>
      <c r="D781" s="156"/>
      <c r="E781" s="156"/>
      <c r="F781" s="156"/>
      <c r="G781" s="156"/>
      <c r="H781" s="156"/>
      <c r="I781" s="156"/>
      <c r="J781" s="156"/>
      <c r="K781" s="156"/>
      <c r="L781" s="156"/>
      <c r="M781" s="156"/>
      <c r="N781" s="156"/>
      <c r="O781" s="156"/>
      <c r="P781" s="156"/>
      <c r="Q781" s="156"/>
      <c r="R781" s="156"/>
      <c r="S781" s="156"/>
      <c r="T781" s="156"/>
      <c r="U781" s="156"/>
      <c r="V781" s="156"/>
      <c r="W781" s="156"/>
      <c r="X781" s="156"/>
      <c r="Y781" s="156"/>
      <c r="Z781" s="156"/>
    </row>
    <row r="782" spans="1:26" ht="15.75" customHeight="1" x14ac:dyDescent="0.25">
      <c r="A782" s="156"/>
      <c r="B782" s="156"/>
      <c r="C782" s="156"/>
      <c r="D782" s="156"/>
      <c r="E782" s="156"/>
      <c r="F782" s="156"/>
      <c r="G782" s="156"/>
      <c r="H782" s="156"/>
      <c r="I782" s="156"/>
      <c r="J782" s="156"/>
      <c r="K782" s="156"/>
      <c r="L782" s="156"/>
      <c r="M782" s="156"/>
      <c r="N782" s="156"/>
      <c r="O782" s="156"/>
      <c r="P782" s="156"/>
      <c r="Q782" s="156"/>
      <c r="R782" s="156"/>
      <c r="S782" s="156"/>
      <c r="T782" s="156"/>
      <c r="U782" s="156"/>
      <c r="V782" s="156"/>
      <c r="W782" s="156"/>
      <c r="X782" s="156"/>
      <c r="Y782" s="156"/>
      <c r="Z782" s="156"/>
    </row>
    <row r="783" spans="1:26" ht="15.75" customHeight="1" x14ac:dyDescent="0.25">
      <c r="A783" s="156"/>
      <c r="B783" s="156"/>
      <c r="C783" s="156"/>
      <c r="D783" s="156"/>
      <c r="E783" s="156"/>
      <c r="F783" s="156"/>
      <c r="G783" s="156"/>
      <c r="H783" s="156"/>
      <c r="I783" s="156"/>
      <c r="J783" s="156"/>
      <c r="K783" s="156"/>
      <c r="L783" s="156"/>
      <c r="M783" s="156"/>
      <c r="N783" s="156"/>
      <c r="O783" s="156"/>
      <c r="P783" s="156"/>
      <c r="Q783" s="156"/>
      <c r="R783" s="156"/>
      <c r="S783" s="156"/>
      <c r="T783" s="156"/>
      <c r="U783" s="156"/>
      <c r="V783" s="156"/>
      <c r="W783" s="156"/>
      <c r="X783" s="156"/>
      <c r="Y783" s="156"/>
      <c r="Z783" s="156"/>
    </row>
    <row r="784" spans="1:26" ht="15.75" customHeight="1" x14ac:dyDescent="0.25">
      <c r="A784" s="156"/>
      <c r="B784" s="156"/>
      <c r="C784" s="156"/>
      <c r="D784" s="156"/>
      <c r="E784" s="156"/>
      <c r="F784" s="156"/>
      <c r="G784" s="156"/>
      <c r="H784" s="156"/>
      <c r="I784" s="156"/>
      <c r="J784" s="156"/>
      <c r="K784" s="156"/>
      <c r="L784" s="156"/>
      <c r="M784" s="156"/>
      <c r="N784" s="156"/>
      <c r="O784" s="156"/>
      <c r="P784" s="156"/>
      <c r="Q784" s="156"/>
      <c r="R784" s="156"/>
      <c r="S784" s="156"/>
      <c r="T784" s="156"/>
      <c r="U784" s="156"/>
      <c r="V784" s="156"/>
      <c r="W784" s="156"/>
      <c r="X784" s="156"/>
      <c r="Y784" s="156"/>
      <c r="Z784" s="156"/>
    </row>
    <row r="785" spans="1:26" ht="15.75" customHeight="1" x14ac:dyDescent="0.25">
      <c r="A785" s="156"/>
      <c r="B785" s="156"/>
      <c r="C785" s="156"/>
      <c r="D785" s="156"/>
      <c r="E785" s="156"/>
      <c r="F785" s="156"/>
      <c r="G785" s="156"/>
      <c r="H785" s="156"/>
      <c r="I785" s="156"/>
      <c r="J785" s="156"/>
      <c r="K785" s="156"/>
      <c r="L785" s="156"/>
      <c r="M785" s="156"/>
      <c r="N785" s="156"/>
      <c r="O785" s="156"/>
      <c r="P785" s="156"/>
      <c r="Q785" s="156"/>
      <c r="R785" s="156"/>
      <c r="S785" s="156"/>
      <c r="T785" s="156"/>
      <c r="U785" s="156"/>
      <c r="V785" s="156"/>
      <c r="W785" s="156"/>
      <c r="X785" s="156"/>
      <c r="Y785" s="156"/>
      <c r="Z785" s="156"/>
    </row>
    <row r="786" spans="1:26" ht="15.75" customHeight="1" x14ac:dyDescent="0.25">
      <c r="A786" s="156"/>
      <c r="B786" s="156"/>
      <c r="C786" s="156"/>
      <c r="D786" s="156"/>
      <c r="E786" s="156"/>
      <c r="F786" s="156"/>
      <c r="G786" s="156"/>
      <c r="H786" s="156"/>
      <c r="I786" s="156"/>
      <c r="J786" s="156"/>
      <c r="K786" s="156"/>
      <c r="L786" s="156"/>
      <c r="M786" s="156"/>
      <c r="N786" s="156"/>
      <c r="O786" s="156"/>
      <c r="P786" s="156"/>
      <c r="Q786" s="156"/>
      <c r="R786" s="156"/>
      <c r="S786" s="156"/>
      <c r="T786" s="156"/>
      <c r="U786" s="156"/>
      <c r="V786" s="156"/>
      <c r="W786" s="156"/>
      <c r="X786" s="156"/>
      <c r="Y786" s="156"/>
      <c r="Z786" s="156"/>
    </row>
    <row r="787" spans="1:26" ht="15.75" customHeight="1" x14ac:dyDescent="0.25">
      <c r="A787" s="156"/>
      <c r="B787" s="156"/>
      <c r="C787" s="156"/>
      <c r="D787" s="156"/>
      <c r="E787" s="156"/>
      <c r="F787" s="156"/>
      <c r="G787" s="156"/>
      <c r="H787" s="156"/>
      <c r="I787" s="156"/>
      <c r="J787" s="156"/>
      <c r="K787" s="156"/>
      <c r="L787" s="156"/>
      <c r="M787" s="156"/>
      <c r="N787" s="156"/>
      <c r="O787" s="156"/>
      <c r="P787" s="156"/>
      <c r="Q787" s="156"/>
      <c r="R787" s="156"/>
      <c r="S787" s="156"/>
      <c r="T787" s="156"/>
      <c r="U787" s="156"/>
      <c r="V787" s="156"/>
      <c r="W787" s="156"/>
      <c r="X787" s="156"/>
      <c r="Y787" s="156"/>
      <c r="Z787" s="156"/>
    </row>
    <row r="788" spans="1:26" ht="15.75" customHeight="1" x14ac:dyDescent="0.25">
      <c r="A788" s="156"/>
      <c r="B788" s="156"/>
      <c r="C788" s="156"/>
      <c r="D788" s="156"/>
      <c r="E788" s="156"/>
      <c r="F788" s="156"/>
      <c r="G788" s="156"/>
      <c r="H788" s="156"/>
      <c r="I788" s="156"/>
      <c r="J788" s="156"/>
      <c r="K788" s="156"/>
      <c r="L788" s="156"/>
      <c r="M788" s="156"/>
      <c r="N788" s="156"/>
      <c r="O788" s="156"/>
      <c r="P788" s="156"/>
      <c r="Q788" s="156"/>
      <c r="R788" s="156"/>
      <c r="S788" s="156"/>
      <c r="T788" s="156"/>
      <c r="U788" s="156"/>
      <c r="V788" s="156"/>
      <c r="W788" s="156"/>
      <c r="X788" s="156"/>
      <c r="Y788" s="156"/>
      <c r="Z788" s="156"/>
    </row>
    <row r="789" spans="1:26" ht="15.75" customHeight="1" x14ac:dyDescent="0.25">
      <c r="A789" s="156"/>
      <c r="B789" s="156"/>
      <c r="C789" s="156"/>
      <c r="D789" s="156"/>
      <c r="E789" s="156"/>
      <c r="F789" s="156"/>
      <c r="G789" s="156"/>
      <c r="H789" s="156"/>
      <c r="I789" s="156"/>
      <c r="J789" s="156"/>
      <c r="K789" s="156"/>
      <c r="L789" s="156"/>
      <c r="M789" s="156"/>
      <c r="N789" s="156"/>
      <c r="O789" s="156"/>
      <c r="P789" s="156"/>
      <c r="Q789" s="156"/>
      <c r="R789" s="156"/>
      <c r="S789" s="156"/>
      <c r="T789" s="156"/>
      <c r="U789" s="156"/>
      <c r="V789" s="156"/>
      <c r="W789" s="156"/>
      <c r="X789" s="156"/>
      <c r="Y789" s="156"/>
      <c r="Z789" s="156"/>
    </row>
    <row r="790" spans="1:26" ht="15.75" customHeight="1" x14ac:dyDescent="0.25">
      <c r="A790" s="156"/>
      <c r="B790" s="156"/>
      <c r="C790" s="156"/>
      <c r="D790" s="156"/>
      <c r="E790" s="156"/>
      <c r="F790" s="156"/>
      <c r="G790" s="156"/>
      <c r="H790" s="156"/>
      <c r="I790" s="156"/>
      <c r="J790" s="156"/>
      <c r="K790" s="156"/>
      <c r="L790" s="156"/>
      <c r="M790" s="156"/>
      <c r="N790" s="156"/>
      <c r="O790" s="156"/>
      <c r="P790" s="156"/>
      <c r="Q790" s="156"/>
      <c r="R790" s="156"/>
      <c r="S790" s="156"/>
      <c r="T790" s="156"/>
      <c r="U790" s="156"/>
      <c r="V790" s="156"/>
      <c r="W790" s="156"/>
      <c r="X790" s="156"/>
      <c r="Y790" s="156"/>
      <c r="Z790" s="156"/>
    </row>
    <row r="791" spans="1:26" ht="15.75" customHeight="1" x14ac:dyDescent="0.25">
      <c r="A791" s="156"/>
      <c r="B791" s="156"/>
      <c r="C791" s="156"/>
      <c r="D791" s="156"/>
      <c r="E791" s="156"/>
      <c r="F791" s="156"/>
      <c r="G791" s="156"/>
      <c r="H791" s="156"/>
      <c r="I791" s="156"/>
      <c r="J791" s="156"/>
      <c r="K791" s="156"/>
      <c r="L791" s="156"/>
      <c r="M791" s="156"/>
      <c r="N791" s="156"/>
      <c r="O791" s="156"/>
      <c r="P791" s="156"/>
      <c r="Q791" s="156"/>
      <c r="R791" s="156"/>
      <c r="S791" s="156"/>
      <c r="T791" s="156"/>
      <c r="U791" s="156"/>
      <c r="V791" s="156"/>
      <c r="W791" s="156"/>
      <c r="X791" s="156"/>
      <c r="Y791" s="156"/>
      <c r="Z791" s="156"/>
    </row>
    <row r="792" spans="1:26" ht="15.75" customHeight="1" x14ac:dyDescent="0.25">
      <c r="A792" s="156"/>
      <c r="B792" s="156"/>
      <c r="C792" s="156"/>
      <c r="D792" s="156"/>
      <c r="E792" s="156"/>
      <c r="F792" s="156"/>
      <c r="G792" s="156"/>
      <c r="H792" s="156"/>
      <c r="I792" s="156"/>
      <c r="J792" s="156"/>
      <c r="K792" s="156"/>
      <c r="L792" s="156"/>
      <c r="M792" s="156"/>
      <c r="N792" s="156"/>
      <c r="O792" s="156"/>
      <c r="P792" s="156"/>
      <c r="Q792" s="156"/>
      <c r="R792" s="156"/>
      <c r="S792" s="156"/>
      <c r="T792" s="156"/>
      <c r="U792" s="156"/>
      <c r="V792" s="156"/>
      <c r="W792" s="156"/>
      <c r="X792" s="156"/>
      <c r="Y792" s="156"/>
      <c r="Z792" s="156"/>
    </row>
    <row r="793" spans="1:26" ht="15.75" customHeight="1" x14ac:dyDescent="0.25">
      <c r="A793" s="156"/>
      <c r="B793" s="156"/>
      <c r="C793" s="156"/>
      <c r="D793" s="156"/>
      <c r="E793" s="156"/>
      <c r="F793" s="156"/>
      <c r="G793" s="156"/>
      <c r="H793" s="156"/>
      <c r="I793" s="156"/>
      <c r="J793" s="156"/>
      <c r="K793" s="156"/>
      <c r="L793" s="156"/>
      <c r="M793" s="156"/>
      <c r="N793" s="156"/>
      <c r="O793" s="156"/>
      <c r="P793" s="156"/>
      <c r="Q793" s="156"/>
      <c r="R793" s="156"/>
      <c r="S793" s="156"/>
      <c r="T793" s="156"/>
      <c r="U793" s="156"/>
      <c r="V793" s="156"/>
      <c r="W793" s="156"/>
      <c r="X793" s="156"/>
      <c r="Y793" s="156"/>
      <c r="Z793" s="156"/>
    </row>
    <row r="794" spans="1:26" ht="15.75" customHeight="1" x14ac:dyDescent="0.25">
      <c r="A794" s="156"/>
      <c r="B794" s="156"/>
      <c r="C794" s="156"/>
      <c r="D794" s="156"/>
      <c r="E794" s="156"/>
      <c r="F794" s="156"/>
      <c r="G794" s="156"/>
      <c r="H794" s="156"/>
      <c r="I794" s="156"/>
      <c r="J794" s="156"/>
      <c r="K794" s="156"/>
      <c r="L794" s="156"/>
      <c r="M794" s="156"/>
      <c r="N794" s="156"/>
      <c r="O794" s="156"/>
      <c r="P794" s="156"/>
      <c r="Q794" s="156"/>
      <c r="R794" s="156"/>
      <c r="S794" s="156"/>
      <c r="T794" s="156"/>
      <c r="U794" s="156"/>
      <c r="V794" s="156"/>
      <c r="W794" s="156"/>
      <c r="X794" s="156"/>
      <c r="Y794" s="156"/>
      <c r="Z794" s="156"/>
    </row>
    <row r="795" spans="1:26" ht="15.75" customHeight="1" x14ac:dyDescent="0.25">
      <c r="A795" s="156"/>
      <c r="B795" s="156"/>
      <c r="C795" s="156"/>
      <c r="D795" s="156"/>
      <c r="E795" s="156"/>
      <c r="F795" s="156"/>
      <c r="G795" s="156"/>
      <c r="H795" s="156"/>
      <c r="I795" s="156"/>
      <c r="J795" s="156"/>
      <c r="K795" s="156"/>
      <c r="L795" s="156"/>
      <c r="M795" s="156"/>
      <c r="N795" s="156"/>
      <c r="O795" s="156"/>
      <c r="P795" s="156"/>
      <c r="Q795" s="156"/>
      <c r="R795" s="156"/>
      <c r="S795" s="156"/>
      <c r="T795" s="156"/>
      <c r="U795" s="156"/>
      <c r="V795" s="156"/>
      <c r="W795" s="156"/>
      <c r="X795" s="156"/>
      <c r="Y795" s="156"/>
      <c r="Z795" s="156"/>
    </row>
    <row r="796" spans="1:26" ht="15.75" customHeight="1" x14ac:dyDescent="0.25">
      <c r="A796" s="156"/>
      <c r="B796" s="156"/>
      <c r="C796" s="156"/>
      <c r="D796" s="156"/>
      <c r="E796" s="156"/>
      <c r="F796" s="156"/>
      <c r="G796" s="156"/>
      <c r="H796" s="156"/>
      <c r="I796" s="156"/>
      <c r="J796" s="156"/>
      <c r="K796" s="156"/>
      <c r="L796" s="156"/>
      <c r="M796" s="156"/>
      <c r="N796" s="156"/>
      <c r="O796" s="156"/>
      <c r="P796" s="156"/>
      <c r="Q796" s="156"/>
      <c r="R796" s="156"/>
      <c r="S796" s="156"/>
      <c r="T796" s="156"/>
      <c r="U796" s="156"/>
      <c r="V796" s="156"/>
      <c r="W796" s="156"/>
      <c r="X796" s="156"/>
      <c r="Y796" s="156"/>
      <c r="Z796" s="156"/>
    </row>
    <row r="797" spans="1:26" ht="15.75" customHeight="1" x14ac:dyDescent="0.25">
      <c r="A797" s="156"/>
      <c r="B797" s="156"/>
      <c r="C797" s="156"/>
      <c r="D797" s="156"/>
      <c r="E797" s="156"/>
      <c r="F797" s="156"/>
      <c r="G797" s="156"/>
      <c r="H797" s="156"/>
      <c r="I797" s="156"/>
      <c r="J797" s="156"/>
      <c r="K797" s="156"/>
      <c r="L797" s="156"/>
      <c r="M797" s="156"/>
      <c r="N797" s="156"/>
      <c r="O797" s="156"/>
      <c r="P797" s="156"/>
      <c r="Q797" s="156"/>
      <c r="R797" s="156"/>
      <c r="S797" s="156"/>
      <c r="T797" s="156"/>
      <c r="U797" s="156"/>
      <c r="V797" s="156"/>
      <c r="W797" s="156"/>
      <c r="X797" s="156"/>
      <c r="Y797" s="156"/>
      <c r="Z797" s="156"/>
    </row>
    <row r="798" spans="1:26" ht="15.75" customHeight="1" x14ac:dyDescent="0.25">
      <c r="A798" s="156"/>
      <c r="B798" s="156"/>
      <c r="C798" s="156"/>
      <c r="D798" s="156"/>
      <c r="E798" s="156"/>
      <c r="F798" s="156"/>
      <c r="G798" s="156"/>
      <c r="H798" s="156"/>
      <c r="I798" s="156"/>
      <c r="J798" s="156"/>
      <c r="K798" s="156"/>
      <c r="L798" s="156"/>
      <c r="M798" s="156"/>
      <c r="N798" s="156"/>
      <c r="O798" s="156"/>
      <c r="P798" s="156"/>
      <c r="Q798" s="156"/>
      <c r="R798" s="156"/>
      <c r="S798" s="156"/>
      <c r="T798" s="156"/>
      <c r="U798" s="156"/>
      <c r="V798" s="156"/>
      <c r="W798" s="156"/>
      <c r="X798" s="156"/>
      <c r="Y798" s="156"/>
      <c r="Z798" s="156"/>
    </row>
    <row r="799" spans="1:26" ht="15.75" customHeight="1" x14ac:dyDescent="0.25">
      <c r="A799" s="156"/>
      <c r="B799" s="156"/>
      <c r="C799" s="156"/>
      <c r="D799" s="156"/>
      <c r="E799" s="156"/>
      <c r="F799" s="156"/>
      <c r="G799" s="156"/>
      <c r="H799" s="156"/>
      <c r="I799" s="156"/>
      <c r="J799" s="156"/>
      <c r="K799" s="156"/>
      <c r="L799" s="156"/>
      <c r="M799" s="156"/>
      <c r="N799" s="156"/>
      <c r="O799" s="156"/>
      <c r="P799" s="156"/>
      <c r="Q799" s="156"/>
      <c r="R799" s="156"/>
      <c r="S799" s="156"/>
      <c r="T799" s="156"/>
      <c r="U799" s="156"/>
      <c r="V799" s="156"/>
      <c r="W799" s="156"/>
      <c r="X799" s="156"/>
      <c r="Y799" s="156"/>
      <c r="Z799" s="156"/>
    </row>
    <row r="800" spans="1:26" ht="15.75" customHeight="1" x14ac:dyDescent="0.25">
      <c r="A800" s="156"/>
      <c r="B800" s="156"/>
      <c r="C800" s="156"/>
      <c r="D800" s="156"/>
      <c r="E800" s="156"/>
      <c r="F800" s="156"/>
      <c r="G800" s="156"/>
      <c r="H800" s="156"/>
      <c r="I800" s="156"/>
      <c r="J800" s="156"/>
      <c r="K800" s="156"/>
      <c r="L800" s="156"/>
      <c r="M800" s="156"/>
      <c r="N800" s="156"/>
      <c r="O800" s="156"/>
      <c r="P800" s="156"/>
      <c r="Q800" s="156"/>
      <c r="R800" s="156"/>
      <c r="S800" s="156"/>
      <c r="T800" s="156"/>
      <c r="U800" s="156"/>
      <c r="V800" s="156"/>
      <c r="W800" s="156"/>
      <c r="X800" s="156"/>
      <c r="Y800" s="156"/>
      <c r="Z800" s="156"/>
    </row>
    <row r="801" spans="1:26" ht="15.75" customHeight="1" x14ac:dyDescent="0.25">
      <c r="A801" s="156"/>
      <c r="B801" s="156"/>
      <c r="C801" s="156"/>
      <c r="D801" s="156"/>
      <c r="E801" s="156"/>
      <c r="F801" s="156"/>
      <c r="G801" s="156"/>
      <c r="H801" s="156"/>
      <c r="I801" s="156"/>
      <c r="J801" s="156"/>
      <c r="K801" s="156"/>
      <c r="L801" s="156"/>
      <c r="M801" s="156"/>
      <c r="N801" s="156"/>
      <c r="O801" s="156"/>
      <c r="P801" s="156"/>
      <c r="Q801" s="156"/>
      <c r="R801" s="156"/>
      <c r="S801" s="156"/>
      <c r="T801" s="156"/>
      <c r="U801" s="156"/>
      <c r="V801" s="156"/>
      <c r="W801" s="156"/>
      <c r="X801" s="156"/>
      <c r="Y801" s="156"/>
      <c r="Z801" s="156"/>
    </row>
    <row r="802" spans="1:26" ht="15.75" customHeight="1" x14ac:dyDescent="0.25">
      <c r="A802" s="156"/>
      <c r="B802" s="156"/>
      <c r="C802" s="156"/>
      <c r="D802" s="156"/>
      <c r="E802" s="156"/>
      <c r="F802" s="156"/>
      <c r="G802" s="156"/>
      <c r="H802" s="156"/>
      <c r="I802" s="156"/>
      <c r="J802" s="156"/>
      <c r="K802" s="156"/>
      <c r="L802" s="156"/>
      <c r="M802" s="156"/>
      <c r="N802" s="156"/>
      <c r="O802" s="156"/>
      <c r="P802" s="156"/>
      <c r="Q802" s="156"/>
      <c r="R802" s="156"/>
      <c r="S802" s="156"/>
      <c r="T802" s="156"/>
      <c r="U802" s="156"/>
      <c r="V802" s="156"/>
      <c r="W802" s="156"/>
      <c r="X802" s="156"/>
      <c r="Y802" s="156"/>
      <c r="Z802" s="156"/>
    </row>
    <row r="803" spans="1:26" ht="15.75" customHeight="1" x14ac:dyDescent="0.25">
      <c r="A803" s="156"/>
      <c r="B803" s="156"/>
      <c r="C803" s="156"/>
      <c r="D803" s="156"/>
      <c r="E803" s="156"/>
      <c r="F803" s="156"/>
      <c r="G803" s="156"/>
      <c r="H803" s="156"/>
      <c r="I803" s="156"/>
      <c r="J803" s="156"/>
      <c r="K803" s="156"/>
      <c r="L803" s="156"/>
      <c r="M803" s="156"/>
      <c r="N803" s="156"/>
      <c r="O803" s="156"/>
      <c r="P803" s="156"/>
      <c r="Q803" s="156"/>
      <c r="R803" s="156"/>
      <c r="S803" s="156"/>
      <c r="T803" s="156"/>
      <c r="U803" s="156"/>
      <c r="V803" s="156"/>
      <c r="W803" s="156"/>
      <c r="X803" s="156"/>
      <c r="Y803" s="156"/>
      <c r="Z803" s="156"/>
    </row>
    <row r="804" spans="1:26" ht="15.75" customHeight="1" x14ac:dyDescent="0.25">
      <c r="A804" s="156"/>
      <c r="B804" s="156"/>
      <c r="C804" s="156"/>
      <c r="D804" s="156"/>
      <c r="E804" s="156"/>
      <c r="F804" s="156"/>
      <c r="G804" s="156"/>
      <c r="H804" s="156"/>
      <c r="I804" s="156"/>
      <c r="J804" s="156"/>
      <c r="K804" s="156"/>
      <c r="L804" s="156"/>
      <c r="M804" s="156"/>
      <c r="N804" s="156"/>
      <c r="O804" s="156"/>
      <c r="P804" s="156"/>
      <c r="Q804" s="156"/>
      <c r="R804" s="156"/>
      <c r="S804" s="156"/>
      <c r="T804" s="156"/>
      <c r="U804" s="156"/>
      <c r="V804" s="156"/>
      <c r="W804" s="156"/>
      <c r="X804" s="156"/>
      <c r="Y804" s="156"/>
      <c r="Z804" s="156"/>
    </row>
    <row r="805" spans="1:26" ht="15.75" customHeight="1" x14ac:dyDescent="0.25">
      <c r="A805" s="156"/>
      <c r="B805" s="156"/>
      <c r="C805" s="156"/>
      <c r="D805" s="156"/>
      <c r="E805" s="156"/>
      <c r="F805" s="156"/>
      <c r="G805" s="156"/>
      <c r="H805" s="156"/>
      <c r="I805" s="156"/>
      <c r="J805" s="156"/>
      <c r="K805" s="156"/>
      <c r="L805" s="156"/>
      <c r="M805" s="156"/>
      <c r="N805" s="156"/>
      <c r="O805" s="156"/>
      <c r="P805" s="156"/>
      <c r="Q805" s="156"/>
      <c r="R805" s="156"/>
      <c r="S805" s="156"/>
      <c r="T805" s="156"/>
      <c r="U805" s="156"/>
      <c r="V805" s="156"/>
      <c r="W805" s="156"/>
      <c r="X805" s="156"/>
      <c r="Y805" s="156"/>
      <c r="Z805" s="156"/>
    </row>
    <row r="806" spans="1:26" ht="15.75" customHeight="1" x14ac:dyDescent="0.25">
      <c r="A806" s="156"/>
      <c r="B806" s="156"/>
      <c r="C806" s="156"/>
      <c r="D806" s="156"/>
      <c r="E806" s="156"/>
      <c r="F806" s="156"/>
      <c r="G806" s="156"/>
      <c r="H806" s="156"/>
      <c r="I806" s="156"/>
      <c r="J806" s="156"/>
      <c r="K806" s="156"/>
      <c r="L806" s="156"/>
      <c r="M806" s="156"/>
      <c r="N806" s="156"/>
      <c r="O806" s="156"/>
      <c r="P806" s="156"/>
      <c r="Q806" s="156"/>
      <c r="R806" s="156"/>
      <c r="S806" s="156"/>
      <c r="T806" s="156"/>
      <c r="U806" s="156"/>
      <c r="V806" s="156"/>
      <c r="W806" s="156"/>
      <c r="X806" s="156"/>
      <c r="Y806" s="156"/>
      <c r="Z806" s="156"/>
    </row>
    <row r="807" spans="1:26" ht="15.75" customHeight="1" x14ac:dyDescent="0.25">
      <c r="A807" s="156"/>
      <c r="B807" s="156"/>
      <c r="C807" s="156"/>
      <c r="D807" s="156"/>
      <c r="E807" s="156"/>
      <c r="F807" s="156"/>
      <c r="G807" s="156"/>
      <c r="H807" s="156"/>
      <c r="I807" s="156"/>
      <c r="J807" s="156"/>
      <c r="K807" s="156"/>
      <c r="L807" s="156"/>
      <c r="M807" s="156"/>
      <c r="N807" s="156"/>
      <c r="O807" s="156"/>
      <c r="P807" s="156"/>
      <c r="Q807" s="156"/>
      <c r="R807" s="156"/>
      <c r="S807" s="156"/>
      <c r="T807" s="156"/>
      <c r="U807" s="156"/>
      <c r="V807" s="156"/>
      <c r="W807" s="156"/>
      <c r="X807" s="156"/>
      <c r="Y807" s="156"/>
      <c r="Z807" s="156"/>
    </row>
    <row r="808" spans="1:26" ht="15.75" customHeight="1" x14ac:dyDescent="0.25">
      <c r="A808" s="156"/>
      <c r="B808" s="156"/>
      <c r="C808" s="156"/>
      <c r="D808" s="156"/>
      <c r="E808" s="156"/>
      <c r="F808" s="156"/>
      <c r="G808" s="156"/>
      <c r="H808" s="156"/>
      <c r="I808" s="156"/>
      <c r="J808" s="156"/>
      <c r="K808" s="156"/>
      <c r="L808" s="156"/>
      <c r="M808" s="156"/>
      <c r="N808" s="156"/>
      <c r="O808" s="156"/>
      <c r="P808" s="156"/>
      <c r="Q808" s="156"/>
      <c r="R808" s="156"/>
      <c r="S808" s="156"/>
      <c r="T808" s="156"/>
      <c r="U808" s="156"/>
      <c r="V808" s="156"/>
      <c r="W808" s="156"/>
      <c r="X808" s="156"/>
      <c r="Y808" s="156"/>
      <c r="Z808" s="156"/>
    </row>
    <row r="809" spans="1:26" ht="15.75" customHeight="1" x14ac:dyDescent="0.25">
      <c r="A809" s="156"/>
      <c r="B809" s="156"/>
      <c r="C809" s="156"/>
      <c r="D809" s="156"/>
      <c r="E809" s="156"/>
      <c r="F809" s="156"/>
      <c r="G809" s="156"/>
      <c r="H809" s="156"/>
      <c r="I809" s="156"/>
      <c r="J809" s="156"/>
      <c r="K809" s="156"/>
      <c r="L809" s="156"/>
      <c r="M809" s="156"/>
      <c r="N809" s="156"/>
      <c r="O809" s="156"/>
      <c r="P809" s="156"/>
      <c r="Q809" s="156"/>
      <c r="R809" s="156"/>
      <c r="S809" s="156"/>
      <c r="T809" s="156"/>
      <c r="U809" s="156"/>
      <c r="V809" s="156"/>
      <c r="W809" s="156"/>
      <c r="X809" s="156"/>
      <c r="Y809" s="156"/>
      <c r="Z809" s="156"/>
    </row>
    <row r="810" spans="1:26" ht="15.75" customHeight="1" x14ac:dyDescent="0.25">
      <c r="A810" s="156"/>
      <c r="B810" s="156"/>
      <c r="C810" s="156"/>
      <c r="D810" s="156"/>
      <c r="E810" s="156"/>
      <c r="F810" s="156"/>
      <c r="G810" s="156"/>
      <c r="H810" s="156"/>
      <c r="I810" s="156"/>
      <c r="J810" s="156"/>
      <c r="K810" s="156"/>
      <c r="L810" s="156"/>
      <c r="M810" s="156"/>
      <c r="N810" s="156"/>
      <c r="O810" s="156"/>
      <c r="P810" s="156"/>
      <c r="Q810" s="156"/>
      <c r="R810" s="156"/>
      <c r="S810" s="156"/>
      <c r="T810" s="156"/>
      <c r="U810" s="156"/>
      <c r="V810" s="156"/>
      <c r="W810" s="156"/>
      <c r="X810" s="156"/>
      <c r="Y810" s="156"/>
      <c r="Z810" s="156"/>
    </row>
    <row r="811" spans="1:26" ht="15.75" customHeight="1" x14ac:dyDescent="0.25">
      <c r="A811" s="156"/>
      <c r="B811" s="156"/>
      <c r="C811" s="156"/>
      <c r="D811" s="156"/>
      <c r="E811" s="156"/>
      <c r="F811" s="156"/>
      <c r="G811" s="156"/>
      <c r="H811" s="156"/>
      <c r="I811" s="156"/>
      <c r="J811" s="156"/>
      <c r="K811" s="156"/>
      <c r="L811" s="156"/>
      <c r="M811" s="156"/>
      <c r="N811" s="156"/>
      <c r="O811" s="156"/>
      <c r="P811" s="156"/>
      <c r="Q811" s="156"/>
      <c r="R811" s="156"/>
      <c r="S811" s="156"/>
      <c r="T811" s="156"/>
      <c r="U811" s="156"/>
      <c r="V811" s="156"/>
      <c r="W811" s="156"/>
      <c r="X811" s="156"/>
      <c r="Y811" s="156"/>
      <c r="Z811" s="156"/>
    </row>
    <row r="812" spans="1:26" ht="15.75" customHeight="1" x14ac:dyDescent="0.25">
      <c r="A812" s="156"/>
      <c r="B812" s="156"/>
      <c r="C812" s="156"/>
      <c r="D812" s="156"/>
      <c r="E812" s="156"/>
      <c r="F812" s="156"/>
      <c r="G812" s="156"/>
      <c r="H812" s="156"/>
      <c r="I812" s="156"/>
      <c r="J812" s="156"/>
      <c r="K812" s="156"/>
      <c r="L812" s="156"/>
      <c r="M812" s="156"/>
      <c r="N812" s="156"/>
      <c r="O812" s="156"/>
      <c r="P812" s="156"/>
      <c r="Q812" s="156"/>
      <c r="R812" s="156"/>
      <c r="S812" s="156"/>
      <c r="T812" s="156"/>
      <c r="U812" s="156"/>
      <c r="V812" s="156"/>
      <c r="W812" s="156"/>
      <c r="X812" s="156"/>
      <c r="Y812" s="156"/>
      <c r="Z812" s="156"/>
    </row>
    <row r="813" spans="1:26" ht="15.75" customHeight="1" x14ac:dyDescent="0.25">
      <c r="A813" s="156"/>
      <c r="B813" s="156"/>
      <c r="C813" s="156"/>
      <c r="D813" s="156"/>
      <c r="E813" s="156"/>
      <c r="F813" s="156"/>
      <c r="G813" s="156"/>
      <c r="H813" s="156"/>
      <c r="I813" s="156"/>
      <c r="J813" s="156"/>
      <c r="K813" s="156"/>
      <c r="L813" s="156"/>
      <c r="M813" s="156"/>
      <c r="N813" s="156"/>
      <c r="O813" s="156"/>
      <c r="P813" s="156"/>
      <c r="Q813" s="156"/>
      <c r="R813" s="156"/>
      <c r="S813" s="156"/>
      <c r="T813" s="156"/>
      <c r="U813" s="156"/>
      <c r="V813" s="156"/>
      <c r="W813" s="156"/>
      <c r="X813" s="156"/>
      <c r="Y813" s="156"/>
      <c r="Z813" s="156"/>
    </row>
    <row r="814" spans="1:26" ht="15.75" customHeight="1" x14ac:dyDescent="0.25">
      <c r="A814" s="156"/>
      <c r="B814" s="156"/>
      <c r="C814" s="156"/>
      <c r="D814" s="156"/>
      <c r="E814" s="156"/>
      <c r="F814" s="156"/>
      <c r="G814" s="156"/>
      <c r="H814" s="156"/>
      <c r="I814" s="156"/>
      <c r="J814" s="156"/>
      <c r="K814" s="156"/>
      <c r="L814" s="156"/>
      <c r="M814" s="156"/>
      <c r="N814" s="156"/>
      <c r="O814" s="156"/>
      <c r="P814" s="156"/>
      <c r="Q814" s="156"/>
      <c r="R814" s="156"/>
      <c r="S814" s="156"/>
      <c r="T814" s="156"/>
      <c r="U814" s="156"/>
      <c r="V814" s="156"/>
      <c r="W814" s="156"/>
      <c r="X814" s="156"/>
      <c r="Y814" s="156"/>
      <c r="Z814" s="156"/>
    </row>
    <row r="815" spans="1:26" ht="15.75" customHeight="1" x14ac:dyDescent="0.25">
      <c r="A815" s="156"/>
      <c r="B815" s="156"/>
      <c r="C815" s="156"/>
      <c r="D815" s="156"/>
      <c r="E815" s="156"/>
      <c r="F815" s="156"/>
      <c r="G815" s="156"/>
      <c r="H815" s="156"/>
      <c r="I815" s="156"/>
      <c r="J815" s="156"/>
      <c r="K815" s="156"/>
      <c r="L815" s="156"/>
      <c r="M815" s="156"/>
      <c r="N815" s="156"/>
      <c r="O815" s="156"/>
      <c r="P815" s="156"/>
      <c r="Q815" s="156"/>
      <c r="R815" s="156"/>
      <c r="S815" s="156"/>
      <c r="T815" s="156"/>
      <c r="U815" s="156"/>
      <c r="V815" s="156"/>
      <c r="W815" s="156"/>
      <c r="X815" s="156"/>
      <c r="Y815" s="156"/>
      <c r="Z815" s="156"/>
    </row>
    <row r="816" spans="1:26" ht="15.75" customHeight="1" x14ac:dyDescent="0.25">
      <c r="A816" s="156"/>
      <c r="B816" s="156"/>
      <c r="C816" s="156"/>
      <c r="D816" s="156"/>
      <c r="E816" s="156"/>
      <c r="F816" s="156"/>
      <c r="G816" s="156"/>
      <c r="H816" s="156"/>
      <c r="I816" s="156"/>
      <c r="J816" s="156"/>
      <c r="K816" s="156"/>
      <c r="L816" s="156"/>
      <c r="M816" s="156"/>
      <c r="N816" s="156"/>
      <c r="O816" s="156"/>
      <c r="P816" s="156"/>
      <c r="Q816" s="156"/>
      <c r="R816" s="156"/>
      <c r="S816" s="156"/>
      <c r="T816" s="156"/>
      <c r="U816" s="156"/>
      <c r="V816" s="156"/>
      <c r="W816" s="156"/>
      <c r="X816" s="156"/>
      <c r="Y816" s="156"/>
      <c r="Z816" s="156"/>
    </row>
    <row r="817" spans="1:26" ht="15.75" customHeight="1" x14ac:dyDescent="0.25">
      <c r="A817" s="156"/>
      <c r="B817" s="156"/>
      <c r="C817" s="156"/>
      <c r="D817" s="156"/>
      <c r="E817" s="156"/>
      <c r="F817" s="156"/>
      <c r="G817" s="156"/>
      <c r="H817" s="156"/>
      <c r="I817" s="156"/>
      <c r="J817" s="156"/>
      <c r="K817" s="156"/>
      <c r="L817" s="156"/>
      <c r="M817" s="156"/>
      <c r="N817" s="156"/>
      <c r="O817" s="156"/>
      <c r="P817" s="156"/>
      <c r="Q817" s="156"/>
      <c r="R817" s="156"/>
      <c r="S817" s="156"/>
      <c r="T817" s="156"/>
      <c r="U817" s="156"/>
      <c r="V817" s="156"/>
      <c r="W817" s="156"/>
      <c r="X817" s="156"/>
      <c r="Y817" s="156"/>
      <c r="Z817" s="156"/>
    </row>
    <row r="818" spans="1:26" ht="15.75" customHeight="1" x14ac:dyDescent="0.25">
      <c r="A818" s="156"/>
      <c r="B818" s="156"/>
      <c r="C818" s="156"/>
      <c r="D818" s="156"/>
      <c r="E818" s="156"/>
      <c r="F818" s="156"/>
      <c r="G818" s="156"/>
      <c r="H818" s="156"/>
      <c r="I818" s="156"/>
      <c r="J818" s="156"/>
      <c r="K818" s="156"/>
      <c r="L818" s="156"/>
      <c r="M818" s="156"/>
      <c r="N818" s="156"/>
      <c r="O818" s="156"/>
      <c r="P818" s="156"/>
      <c r="Q818" s="156"/>
      <c r="R818" s="156"/>
      <c r="S818" s="156"/>
      <c r="T818" s="156"/>
      <c r="U818" s="156"/>
      <c r="V818" s="156"/>
      <c r="W818" s="156"/>
      <c r="X818" s="156"/>
      <c r="Y818" s="156"/>
      <c r="Z818" s="156"/>
    </row>
    <row r="819" spans="1:26" ht="15.75" customHeight="1" x14ac:dyDescent="0.25">
      <c r="A819" s="156"/>
      <c r="B819" s="156"/>
      <c r="C819" s="156"/>
      <c r="D819" s="156"/>
      <c r="E819" s="156"/>
      <c r="F819" s="156"/>
      <c r="G819" s="156"/>
      <c r="H819" s="156"/>
      <c r="I819" s="156"/>
      <c r="J819" s="156"/>
      <c r="K819" s="156"/>
      <c r="L819" s="156"/>
      <c r="M819" s="156"/>
      <c r="N819" s="156"/>
      <c r="O819" s="156"/>
      <c r="P819" s="156"/>
      <c r="Q819" s="156"/>
      <c r="R819" s="156"/>
      <c r="S819" s="156"/>
      <c r="T819" s="156"/>
      <c r="U819" s="156"/>
      <c r="V819" s="156"/>
      <c r="W819" s="156"/>
      <c r="X819" s="156"/>
      <c r="Y819" s="156"/>
      <c r="Z819" s="156"/>
    </row>
    <row r="820" spans="1:26" ht="15.75" customHeight="1" x14ac:dyDescent="0.25">
      <c r="A820" s="156"/>
      <c r="B820" s="156"/>
      <c r="C820" s="156"/>
      <c r="D820" s="156"/>
      <c r="E820" s="156"/>
      <c r="F820" s="156"/>
      <c r="G820" s="156"/>
      <c r="H820" s="156"/>
      <c r="I820" s="156"/>
      <c r="J820" s="156"/>
      <c r="K820" s="156"/>
      <c r="L820" s="156"/>
      <c r="M820" s="156"/>
      <c r="N820" s="156"/>
      <c r="O820" s="156"/>
      <c r="P820" s="156"/>
      <c r="Q820" s="156"/>
      <c r="R820" s="156"/>
      <c r="S820" s="156"/>
      <c r="T820" s="156"/>
      <c r="U820" s="156"/>
      <c r="V820" s="156"/>
      <c r="W820" s="156"/>
      <c r="X820" s="156"/>
      <c r="Y820" s="156"/>
      <c r="Z820" s="156"/>
    </row>
    <row r="821" spans="1:26" ht="15.75" customHeight="1" x14ac:dyDescent="0.25">
      <c r="A821" s="156"/>
      <c r="B821" s="156"/>
      <c r="C821" s="156"/>
      <c r="D821" s="156"/>
      <c r="E821" s="156"/>
      <c r="F821" s="156"/>
      <c r="G821" s="156"/>
      <c r="H821" s="156"/>
      <c r="I821" s="156"/>
      <c r="J821" s="156"/>
      <c r="K821" s="156"/>
      <c r="L821" s="156"/>
      <c r="M821" s="156"/>
      <c r="N821" s="156"/>
      <c r="O821" s="156"/>
      <c r="P821" s="156"/>
      <c r="Q821" s="156"/>
      <c r="R821" s="156"/>
      <c r="S821" s="156"/>
      <c r="T821" s="156"/>
      <c r="U821" s="156"/>
      <c r="V821" s="156"/>
      <c r="W821" s="156"/>
      <c r="X821" s="156"/>
      <c r="Y821" s="156"/>
      <c r="Z821" s="156"/>
    </row>
    <row r="822" spans="1:26" ht="15.75" customHeight="1" x14ac:dyDescent="0.25">
      <c r="A822" s="156"/>
      <c r="B822" s="156"/>
      <c r="C822" s="156"/>
      <c r="D822" s="156"/>
      <c r="E822" s="156"/>
      <c r="F822" s="156"/>
      <c r="G822" s="156"/>
      <c r="H822" s="156"/>
      <c r="I822" s="156"/>
      <c r="J822" s="156"/>
      <c r="K822" s="156"/>
      <c r="L822" s="156"/>
      <c r="M822" s="156"/>
      <c r="N822" s="156"/>
      <c r="O822" s="156"/>
      <c r="P822" s="156"/>
      <c r="Q822" s="156"/>
      <c r="R822" s="156"/>
      <c r="S822" s="156"/>
      <c r="T822" s="156"/>
      <c r="U822" s="156"/>
      <c r="V822" s="156"/>
      <c r="W822" s="156"/>
      <c r="X822" s="156"/>
      <c r="Y822" s="156"/>
      <c r="Z822" s="156"/>
    </row>
    <row r="823" spans="1:26" ht="15.75" customHeight="1" x14ac:dyDescent="0.25">
      <c r="A823" s="156"/>
      <c r="B823" s="156"/>
      <c r="C823" s="156"/>
      <c r="D823" s="156"/>
      <c r="E823" s="156"/>
      <c r="F823" s="156"/>
      <c r="G823" s="156"/>
      <c r="H823" s="156"/>
      <c r="I823" s="156"/>
      <c r="J823" s="156"/>
      <c r="K823" s="156"/>
      <c r="L823" s="156"/>
      <c r="M823" s="156"/>
      <c r="N823" s="156"/>
      <c r="O823" s="156"/>
      <c r="P823" s="156"/>
      <c r="Q823" s="156"/>
      <c r="R823" s="156"/>
      <c r="S823" s="156"/>
      <c r="T823" s="156"/>
      <c r="U823" s="156"/>
      <c r="V823" s="156"/>
      <c r="W823" s="156"/>
      <c r="X823" s="156"/>
      <c r="Y823" s="156"/>
      <c r="Z823" s="156"/>
    </row>
    <row r="824" spans="1:26" ht="15.75" customHeight="1" x14ac:dyDescent="0.25">
      <c r="A824" s="156"/>
      <c r="B824" s="156"/>
      <c r="C824" s="156"/>
      <c r="D824" s="156"/>
      <c r="E824" s="156"/>
      <c r="F824" s="156"/>
      <c r="G824" s="156"/>
      <c r="H824" s="156"/>
      <c r="I824" s="156"/>
      <c r="J824" s="156"/>
      <c r="K824" s="156"/>
      <c r="L824" s="156"/>
      <c r="M824" s="156"/>
      <c r="N824" s="156"/>
      <c r="O824" s="156"/>
      <c r="P824" s="156"/>
      <c r="Q824" s="156"/>
      <c r="R824" s="156"/>
      <c r="S824" s="156"/>
      <c r="T824" s="156"/>
      <c r="U824" s="156"/>
      <c r="V824" s="156"/>
      <c r="W824" s="156"/>
      <c r="X824" s="156"/>
      <c r="Y824" s="156"/>
      <c r="Z824" s="156"/>
    </row>
    <row r="825" spans="1:26" ht="15.75" customHeight="1" x14ac:dyDescent="0.25">
      <c r="A825" s="156"/>
      <c r="B825" s="156"/>
      <c r="C825" s="156"/>
      <c r="D825" s="156"/>
      <c r="E825" s="156"/>
      <c r="F825" s="156"/>
      <c r="G825" s="156"/>
      <c r="H825" s="156"/>
      <c r="I825" s="156"/>
      <c r="J825" s="156"/>
      <c r="K825" s="156"/>
      <c r="L825" s="156"/>
      <c r="M825" s="156"/>
      <c r="N825" s="156"/>
      <c r="O825" s="156"/>
      <c r="P825" s="156"/>
      <c r="Q825" s="156"/>
      <c r="R825" s="156"/>
      <c r="S825" s="156"/>
      <c r="T825" s="156"/>
      <c r="U825" s="156"/>
      <c r="V825" s="156"/>
      <c r="W825" s="156"/>
      <c r="X825" s="156"/>
      <c r="Y825" s="156"/>
      <c r="Z825" s="156"/>
    </row>
    <row r="826" spans="1:26" ht="15.75" customHeight="1" x14ac:dyDescent="0.25">
      <c r="A826" s="156"/>
      <c r="B826" s="156"/>
      <c r="C826" s="156"/>
      <c r="D826" s="156"/>
      <c r="E826" s="156"/>
      <c r="F826" s="156"/>
      <c r="G826" s="156"/>
      <c r="H826" s="156"/>
      <c r="I826" s="156"/>
      <c r="J826" s="156"/>
      <c r="K826" s="156"/>
      <c r="L826" s="156"/>
      <c r="M826" s="156"/>
      <c r="N826" s="156"/>
      <c r="O826" s="156"/>
      <c r="P826" s="156"/>
      <c r="Q826" s="156"/>
      <c r="R826" s="156"/>
      <c r="S826" s="156"/>
      <c r="T826" s="156"/>
      <c r="U826" s="156"/>
      <c r="V826" s="156"/>
      <c r="W826" s="156"/>
      <c r="X826" s="156"/>
      <c r="Y826" s="156"/>
      <c r="Z826" s="156"/>
    </row>
    <row r="827" spans="1:26" ht="15.75" customHeight="1" x14ac:dyDescent="0.25">
      <c r="A827" s="156"/>
      <c r="B827" s="156"/>
      <c r="C827" s="156"/>
      <c r="D827" s="156"/>
      <c r="E827" s="156"/>
      <c r="F827" s="156"/>
      <c r="G827" s="156"/>
      <c r="H827" s="156"/>
      <c r="I827" s="156"/>
      <c r="J827" s="156"/>
      <c r="K827" s="156"/>
      <c r="L827" s="156"/>
      <c r="M827" s="156"/>
      <c r="N827" s="156"/>
      <c r="O827" s="156"/>
      <c r="P827" s="156"/>
      <c r="Q827" s="156"/>
      <c r="R827" s="156"/>
      <c r="S827" s="156"/>
      <c r="T827" s="156"/>
      <c r="U827" s="156"/>
      <c r="V827" s="156"/>
      <c r="W827" s="156"/>
      <c r="X827" s="156"/>
      <c r="Y827" s="156"/>
      <c r="Z827" s="156"/>
    </row>
    <row r="828" spans="1:26" ht="15.75" customHeight="1" x14ac:dyDescent="0.25">
      <c r="A828" s="156"/>
      <c r="B828" s="156"/>
      <c r="C828" s="156"/>
      <c r="D828" s="156"/>
      <c r="E828" s="156"/>
      <c r="F828" s="156"/>
      <c r="G828" s="156"/>
      <c r="H828" s="156"/>
      <c r="I828" s="156"/>
      <c r="J828" s="156"/>
      <c r="K828" s="156"/>
      <c r="L828" s="156"/>
      <c r="M828" s="156"/>
      <c r="N828" s="156"/>
      <c r="O828" s="156"/>
      <c r="P828" s="156"/>
      <c r="Q828" s="156"/>
      <c r="R828" s="156"/>
      <c r="S828" s="156"/>
      <c r="T828" s="156"/>
      <c r="U828" s="156"/>
      <c r="V828" s="156"/>
      <c r="W828" s="156"/>
      <c r="X828" s="156"/>
      <c r="Y828" s="156"/>
      <c r="Z828" s="156"/>
    </row>
    <row r="829" spans="1:26" ht="15.75" customHeight="1" x14ac:dyDescent="0.25">
      <c r="A829" s="156"/>
      <c r="B829" s="156"/>
      <c r="C829" s="156"/>
      <c r="D829" s="156"/>
      <c r="E829" s="156"/>
      <c r="F829" s="156"/>
      <c r="G829" s="156"/>
      <c r="H829" s="156"/>
      <c r="I829" s="156"/>
      <c r="J829" s="156"/>
      <c r="K829" s="156"/>
      <c r="L829" s="156"/>
      <c r="M829" s="156"/>
      <c r="N829" s="156"/>
      <c r="O829" s="156"/>
      <c r="P829" s="156"/>
      <c r="Q829" s="156"/>
      <c r="R829" s="156"/>
      <c r="S829" s="156"/>
      <c r="T829" s="156"/>
      <c r="U829" s="156"/>
      <c r="V829" s="156"/>
      <c r="W829" s="156"/>
      <c r="X829" s="156"/>
      <c r="Y829" s="156"/>
      <c r="Z829" s="156"/>
    </row>
    <row r="830" spans="1:26" ht="15.75" customHeight="1" x14ac:dyDescent="0.25">
      <c r="A830" s="156"/>
      <c r="B830" s="156"/>
      <c r="C830" s="156"/>
      <c r="D830" s="156"/>
      <c r="E830" s="156"/>
      <c r="F830" s="156"/>
      <c r="G830" s="156"/>
      <c r="H830" s="156"/>
      <c r="I830" s="156"/>
      <c r="J830" s="156"/>
      <c r="K830" s="156"/>
      <c r="L830" s="156"/>
      <c r="M830" s="156"/>
      <c r="N830" s="156"/>
      <c r="O830" s="156"/>
      <c r="P830" s="156"/>
      <c r="Q830" s="156"/>
      <c r="R830" s="156"/>
      <c r="S830" s="156"/>
      <c r="T830" s="156"/>
      <c r="U830" s="156"/>
      <c r="V830" s="156"/>
      <c r="W830" s="156"/>
      <c r="X830" s="156"/>
      <c r="Y830" s="156"/>
      <c r="Z830" s="156"/>
    </row>
    <row r="831" spans="1:26" ht="15.75" customHeight="1" x14ac:dyDescent="0.25">
      <c r="A831" s="156"/>
      <c r="B831" s="156"/>
      <c r="C831" s="156"/>
      <c r="D831" s="156"/>
      <c r="E831" s="156"/>
      <c r="F831" s="156"/>
      <c r="G831" s="156"/>
      <c r="H831" s="156"/>
      <c r="I831" s="156"/>
      <c r="J831" s="156"/>
      <c r="K831" s="156"/>
      <c r="L831" s="156"/>
      <c r="M831" s="156"/>
      <c r="N831" s="156"/>
      <c r="O831" s="156"/>
      <c r="P831" s="156"/>
      <c r="Q831" s="156"/>
      <c r="R831" s="156"/>
      <c r="S831" s="156"/>
      <c r="T831" s="156"/>
      <c r="U831" s="156"/>
      <c r="V831" s="156"/>
      <c r="W831" s="156"/>
      <c r="X831" s="156"/>
      <c r="Y831" s="156"/>
      <c r="Z831" s="156"/>
    </row>
    <row r="832" spans="1:26" ht="15.75" customHeight="1" x14ac:dyDescent="0.25">
      <c r="A832" s="156"/>
      <c r="B832" s="156"/>
      <c r="C832" s="156"/>
      <c r="D832" s="156"/>
      <c r="E832" s="156"/>
      <c r="F832" s="156"/>
      <c r="G832" s="156"/>
      <c r="H832" s="156"/>
      <c r="I832" s="156"/>
      <c r="J832" s="156"/>
      <c r="K832" s="156"/>
      <c r="L832" s="156"/>
      <c r="M832" s="156"/>
      <c r="N832" s="156"/>
      <c r="O832" s="156"/>
      <c r="P832" s="156"/>
      <c r="Q832" s="156"/>
      <c r="R832" s="156"/>
      <c r="S832" s="156"/>
      <c r="T832" s="156"/>
      <c r="U832" s="156"/>
      <c r="V832" s="156"/>
      <c r="W832" s="156"/>
      <c r="X832" s="156"/>
      <c r="Y832" s="156"/>
      <c r="Z832" s="156"/>
    </row>
    <row r="833" spans="1:26" ht="15.75" customHeight="1" x14ac:dyDescent="0.25">
      <c r="A833" s="156"/>
      <c r="B833" s="156"/>
      <c r="C833" s="156"/>
      <c r="D833" s="156"/>
      <c r="E833" s="156"/>
      <c r="F833" s="156"/>
      <c r="G833" s="156"/>
      <c r="H833" s="156"/>
      <c r="I833" s="156"/>
      <c r="J833" s="156"/>
      <c r="K833" s="156"/>
      <c r="L833" s="156"/>
      <c r="M833" s="156"/>
      <c r="N833" s="156"/>
      <c r="O833" s="156"/>
      <c r="P833" s="156"/>
      <c r="Q833" s="156"/>
      <c r="R833" s="156"/>
      <c r="S833" s="156"/>
      <c r="T833" s="156"/>
      <c r="U833" s="156"/>
      <c r="V833" s="156"/>
      <c r="W833" s="156"/>
      <c r="X833" s="156"/>
      <c r="Y833" s="156"/>
      <c r="Z833" s="156"/>
    </row>
    <row r="834" spans="1:26" ht="15.75" customHeight="1" x14ac:dyDescent="0.25">
      <c r="A834" s="156"/>
      <c r="B834" s="156"/>
      <c r="C834" s="156"/>
      <c r="D834" s="156"/>
      <c r="E834" s="156"/>
      <c r="F834" s="156"/>
      <c r="G834" s="156"/>
      <c r="H834" s="156"/>
      <c r="I834" s="156"/>
      <c r="J834" s="156"/>
      <c r="K834" s="156"/>
      <c r="L834" s="156"/>
      <c r="M834" s="156"/>
      <c r="N834" s="156"/>
      <c r="O834" s="156"/>
      <c r="P834" s="156"/>
      <c r="Q834" s="156"/>
      <c r="R834" s="156"/>
      <c r="S834" s="156"/>
      <c r="T834" s="156"/>
      <c r="U834" s="156"/>
      <c r="V834" s="156"/>
      <c r="W834" s="156"/>
      <c r="X834" s="156"/>
      <c r="Y834" s="156"/>
      <c r="Z834" s="156"/>
    </row>
    <row r="835" spans="1:26" ht="15.75" customHeight="1" x14ac:dyDescent="0.25">
      <c r="A835" s="156"/>
      <c r="B835" s="156"/>
      <c r="C835" s="156"/>
      <c r="D835" s="156"/>
      <c r="E835" s="156"/>
      <c r="F835" s="156"/>
      <c r="G835" s="156"/>
      <c r="H835" s="156"/>
      <c r="I835" s="156"/>
      <c r="J835" s="156"/>
      <c r="K835" s="156"/>
      <c r="L835" s="156"/>
      <c r="M835" s="156"/>
      <c r="N835" s="156"/>
      <c r="O835" s="156"/>
      <c r="P835" s="156"/>
      <c r="Q835" s="156"/>
      <c r="R835" s="156"/>
      <c r="S835" s="156"/>
      <c r="T835" s="156"/>
      <c r="U835" s="156"/>
      <c r="V835" s="156"/>
      <c r="W835" s="156"/>
      <c r="X835" s="156"/>
      <c r="Y835" s="156"/>
      <c r="Z835" s="156"/>
    </row>
    <row r="836" spans="1:26" ht="15.75" customHeight="1" x14ac:dyDescent="0.25">
      <c r="A836" s="156"/>
      <c r="B836" s="156"/>
      <c r="C836" s="156"/>
      <c r="D836" s="156"/>
      <c r="E836" s="156"/>
      <c r="F836" s="156"/>
      <c r="G836" s="156"/>
      <c r="H836" s="156"/>
      <c r="I836" s="156"/>
      <c r="J836" s="156"/>
      <c r="K836" s="156"/>
      <c r="L836" s="156"/>
      <c r="M836" s="156"/>
      <c r="N836" s="156"/>
      <c r="O836" s="156"/>
      <c r="P836" s="156"/>
      <c r="Q836" s="156"/>
      <c r="R836" s="156"/>
      <c r="S836" s="156"/>
      <c r="T836" s="156"/>
      <c r="U836" s="156"/>
      <c r="V836" s="156"/>
      <c r="W836" s="156"/>
      <c r="X836" s="156"/>
      <c r="Y836" s="156"/>
      <c r="Z836" s="156"/>
    </row>
    <row r="837" spans="1:26" ht="15.75" customHeight="1" x14ac:dyDescent="0.25">
      <c r="A837" s="156"/>
      <c r="B837" s="156"/>
      <c r="C837" s="156"/>
      <c r="D837" s="156"/>
      <c r="E837" s="156"/>
      <c r="F837" s="156"/>
      <c r="G837" s="156"/>
      <c r="H837" s="156"/>
      <c r="I837" s="156"/>
      <c r="J837" s="156"/>
      <c r="K837" s="156"/>
      <c r="L837" s="156"/>
      <c r="M837" s="156"/>
      <c r="N837" s="156"/>
      <c r="O837" s="156"/>
      <c r="P837" s="156"/>
      <c r="Q837" s="156"/>
      <c r="R837" s="156"/>
      <c r="S837" s="156"/>
      <c r="T837" s="156"/>
      <c r="U837" s="156"/>
      <c r="V837" s="156"/>
      <c r="W837" s="156"/>
      <c r="X837" s="156"/>
      <c r="Y837" s="156"/>
      <c r="Z837" s="156"/>
    </row>
    <row r="838" spans="1:26" ht="15.75" customHeight="1" x14ac:dyDescent="0.25">
      <c r="A838" s="156"/>
      <c r="B838" s="156"/>
      <c r="C838" s="156"/>
      <c r="D838" s="156"/>
      <c r="E838" s="156"/>
      <c r="F838" s="156"/>
      <c r="G838" s="156"/>
      <c r="H838" s="156"/>
      <c r="I838" s="156"/>
      <c r="J838" s="156"/>
      <c r="K838" s="156"/>
      <c r="L838" s="156"/>
      <c r="M838" s="156"/>
      <c r="N838" s="156"/>
      <c r="O838" s="156"/>
      <c r="P838" s="156"/>
      <c r="Q838" s="156"/>
      <c r="R838" s="156"/>
      <c r="S838" s="156"/>
      <c r="T838" s="156"/>
      <c r="U838" s="156"/>
      <c r="V838" s="156"/>
      <c r="W838" s="156"/>
      <c r="X838" s="156"/>
      <c r="Y838" s="156"/>
      <c r="Z838" s="156"/>
    </row>
    <row r="839" spans="1:26" ht="15.75" customHeight="1" x14ac:dyDescent="0.25">
      <c r="A839" s="156"/>
      <c r="B839" s="156"/>
      <c r="C839" s="156"/>
      <c r="D839" s="156"/>
      <c r="E839" s="156"/>
      <c r="F839" s="156"/>
      <c r="G839" s="156"/>
      <c r="H839" s="156"/>
      <c r="I839" s="156"/>
      <c r="J839" s="156"/>
      <c r="K839" s="156"/>
      <c r="L839" s="156"/>
      <c r="M839" s="156"/>
      <c r="N839" s="156"/>
      <c r="O839" s="156"/>
      <c r="P839" s="156"/>
      <c r="Q839" s="156"/>
      <c r="R839" s="156"/>
      <c r="S839" s="156"/>
      <c r="T839" s="156"/>
      <c r="U839" s="156"/>
      <c r="V839" s="156"/>
      <c r="W839" s="156"/>
      <c r="X839" s="156"/>
      <c r="Y839" s="156"/>
      <c r="Z839" s="156"/>
    </row>
    <row r="840" spans="1:26" ht="15.75" customHeight="1" x14ac:dyDescent="0.25">
      <c r="A840" s="156"/>
      <c r="B840" s="156"/>
      <c r="C840" s="156"/>
      <c r="D840" s="156"/>
      <c r="E840" s="156"/>
      <c r="F840" s="156"/>
      <c r="G840" s="156"/>
      <c r="H840" s="156"/>
      <c r="I840" s="156"/>
      <c r="J840" s="156"/>
      <c r="K840" s="156"/>
      <c r="L840" s="156"/>
      <c r="M840" s="156"/>
      <c r="N840" s="156"/>
      <c r="O840" s="156"/>
      <c r="P840" s="156"/>
      <c r="Q840" s="156"/>
      <c r="R840" s="156"/>
      <c r="S840" s="156"/>
      <c r="T840" s="156"/>
      <c r="U840" s="156"/>
      <c r="V840" s="156"/>
      <c r="W840" s="156"/>
      <c r="X840" s="156"/>
      <c r="Y840" s="156"/>
      <c r="Z840" s="156"/>
    </row>
    <row r="841" spans="1:26" ht="15.75" customHeight="1" x14ac:dyDescent="0.25">
      <c r="A841" s="156"/>
      <c r="B841" s="156"/>
      <c r="C841" s="156"/>
      <c r="D841" s="156"/>
      <c r="E841" s="156"/>
      <c r="F841" s="156"/>
      <c r="G841" s="156"/>
      <c r="H841" s="156"/>
      <c r="I841" s="156"/>
      <c r="J841" s="156"/>
      <c r="K841" s="156"/>
      <c r="L841" s="156"/>
      <c r="M841" s="156"/>
      <c r="N841" s="156"/>
      <c r="O841" s="156"/>
      <c r="P841" s="156"/>
      <c r="Q841" s="156"/>
      <c r="R841" s="156"/>
      <c r="S841" s="156"/>
      <c r="T841" s="156"/>
      <c r="U841" s="156"/>
      <c r="V841" s="156"/>
      <c r="W841" s="156"/>
      <c r="X841" s="156"/>
      <c r="Y841" s="156"/>
      <c r="Z841" s="156"/>
    </row>
    <row r="842" spans="1:26" ht="15.75" customHeight="1" x14ac:dyDescent="0.25">
      <c r="A842" s="156"/>
      <c r="B842" s="156"/>
      <c r="C842" s="156"/>
      <c r="D842" s="156"/>
      <c r="E842" s="156"/>
      <c r="F842" s="156"/>
      <c r="G842" s="156"/>
      <c r="H842" s="156"/>
      <c r="I842" s="156"/>
      <c r="J842" s="156"/>
      <c r="K842" s="156"/>
      <c r="L842" s="156"/>
      <c r="M842" s="156"/>
      <c r="N842" s="156"/>
      <c r="O842" s="156"/>
      <c r="P842" s="156"/>
      <c r="Q842" s="156"/>
      <c r="R842" s="156"/>
      <c r="S842" s="156"/>
      <c r="T842" s="156"/>
      <c r="U842" s="156"/>
      <c r="V842" s="156"/>
      <c r="W842" s="156"/>
      <c r="X842" s="156"/>
      <c r="Y842" s="156"/>
      <c r="Z842" s="156"/>
    </row>
    <row r="843" spans="1:26" ht="15.75" customHeight="1" x14ac:dyDescent="0.25">
      <c r="A843" s="156"/>
      <c r="B843" s="156"/>
      <c r="C843" s="156"/>
      <c r="D843" s="156"/>
      <c r="E843" s="156"/>
      <c r="F843" s="156"/>
      <c r="G843" s="156"/>
      <c r="H843" s="156"/>
      <c r="I843" s="156"/>
      <c r="J843" s="156"/>
      <c r="K843" s="156"/>
      <c r="L843" s="156"/>
      <c r="M843" s="156"/>
      <c r="N843" s="156"/>
      <c r="O843" s="156"/>
      <c r="P843" s="156"/>
      <c r="Q843" s="156"/>
      <c r="R843" s="156"/>
      <c r="S843" s="156"/>
      <c r="T843" s="156"/>
      <c r="U843" s="156"/>
      <c r="V843" s="156"/>
      <c r="W843" s="156"/>
      <c r="X843" s="156"/>
      <c r="Y843" s="156"/>
      <c r="Z843" s="156"/>
    </row>
    <row r="844" spans="1:26" ht="15.75" customHeight="1" x14ac:dyDescent="0.25">
      <c r="A844" s="156"/>
      <c r="B844" s="156"/>
      <c r="C844" s="156"/>
      <c r="D844" s="156"/>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row>
    <row r="845" spans="1:26" ht="15.75" customHeight="1" x14ac:dyDescent="0.25">
      <c r="A845" s="156"/>
      <c r="B845" s="156"/>
      <c r="C845" s="156"/>
      <c r="D845" s="156"/>
      <c r="E845" s="156"/>
      <c r="F845" s="156"/>
      <c r="G845" s="156"/>
      <c r="H845" s="156"/>
      <c r="I845" s="156"/>
      <c r="J845" s="156"/>
      <c r="K845" s="156"/>
      <c r="L845" s="156"/>
      <c r="M845" s="156"/>
      <c r="N845" s="156"/>
      <c r="O845" s="156"/>
      <c r="P845" s="156"/>
      <c r="Q845" s="156"/>
      <c r="R845" s="156"/>
      <c r="S845" s="156"/>
      <c r="T845" s="156"/>
      <c r="U845" s="156"/>
      <c r="V845" s="156"/>
      <c r="W845" s="156"/>
      <c r="X845" s="156"/>
      <c r="Y845" s="156"/>
      <c r="Z845" s="156"/>
    </row>
    <row r="846" spans="1:26" ht="15.75" customHeight="1" x14ac:dyDescent="0.25">
      <c r="A846" s="156"/>
      <c r="B846" s="156"/>
      <c r="C846" s="156"/>
      <c r="D846" s="156"/>
      <c r="E846" s="156"/>
      <c r="F846" s="156"/>
      <c r="G846" s="156"/>
      <c r="H846" s="156"/>
      <c r="I846" s="156"/>
      <c r="J846" s="156"/>
      <c r="K846" s="156"/>
      <c r="L846" s="156"/>
      <c r="M846" s="156"/>
      <c r="N846" s="156"/>
      <c r="O846" s="156"/>
      <c r="P846" s="156"/>
      <c r="Q846" s="156"/>
      <c r="R846" s="156"/>
      <c r="S846" s="156"/>
      <c r="T846" s="156"/>
      <c r="U846" s="156"/>
      <c r="V846" s="156"/>
      <c r="W846" s="156"/>
      <c r="X846" s="156"/>
      <c r="Y846" s="156"/>
      <c r="Z846" s="156"/>
    </row>
    <row r="847" spans="1:26" ht="15.75" customHeight="1" x14ac:dyDescent="0.25">
      <c r="A847" s="156"/>
      <c r="B847" s="156"/>
      <c r="C847" s="156"/>
      <c r="D847" s="156"/>
      <c r="E847" s="156"/>
      <c r="F847" s="156"/>
      <c r="G847" s="156"/>
      <c r="H847" s="156"/>
      <c r="I847" s="156"/>
      <c r="J847" s="156"/>
      <c r="K847" s="156"/>
      <c r="L847" s="156"/>
      <c r="M847" s="156"/>
      <c r="N847" s="156"/>
      <c r="O847" s="156"/>
      <c r="P847" s="156"/>
      <c r="Q847" s="156"/>
      <c r="R847" s="156"/>
      <c r="S847" s="156"/>
      <c r="T847" s="156"/>
      <c r="U847" s="156"/>
      <c r="V847" s="156"/>
      <c r="W847" s="156"/>
      <c r="X847" s="156"/>
      <c r="Y847" s="156"/>
      <c r="Z847" s="156"/>
    </row>
    <row r="848" spans="1:26" ht="15.75" customHeight="1" x14ac:dyDescent="0.25">
      <c r="A848" s="156"/>
      <c r="B848" s="156"/>
      <c r="C848" s="156"/>
      <c r="D848" s="156"/>
      <c r="E848" s="156"/>
      <c r="F848" s="156"/>
      <c r="G848" s="156"/>
      <c r="H848" s="156"/>
      <c r="I848" s="156"/>
      <c r="J848" s="156"/>
      <c r="K848" s="156"/>
      <c r="L848" s="156"/>
      <c r="M848" s="156"/>
      <c r="N848" s="156"/>
      <c r="O848" s="156"/>
      <c r="P848" s="156"/>
      <c r="Q848" s="156"/>
      <c r="R848" s="156"/>
      <c r="S848" s="156"/>
      <c r="T848" s="156"/>
      <c r="U848" s="156"/>
      <c r="V848" s="156"/>
      <c r="W848" s="156"/>
      <c r="X848" s="156"/>
      <c r="Y848" s="156"/>
      <c r="Z848" s="156"/>
    </row>
    <row r="849" spans="1:26" ht="15.75" customHeight="1" x14ac:dyDescent="0.25">
      <c r="A849" s="156"/>
      <c r="B849" s="156"/>
      <c r="C849" s="156"/>
      <c r="D849" s="156"/>
      <c r="E849" s="156"/>
      <c r="F849" s="156"/>
      <c r="G849" s="156"/>
      <c r="H849" s="156"/>
      <c r="I849" s="156"/>
      <c r="J849" s="156"/>
      <c r="K849" s="156"/>
      <c r="L849" s="156"/>
      <c r="M849" s="156"/>
      <c r="N849" s="156"/>
      <c r="O849" s="156"/>
      <c r="P849" s="156"/>
      <c r="Q849" s="156"/>
      <c r="R849" s="156"/>
      <c r="S849" s="156"/>
      <c r="T849" s="156"/>
      <c r="U849" s="156"/>
      <c r="V849" s="156"/>
      <c r="W849" s="156"/>
      <c r="X849" s="156"/>
      <c r="Y849" s="156"/>
      <c r="Z849" s="156"/>
    </row>
    <row r="850" spans="1:26" ht="15.75" customHeight="1" x14ac:dyDescent="0.25">
      <c r="A850" s="156"/>
      <c r="B850" s="156"/>
      <c r="C850" s="156"/>
      <c r="D850" s="156"/>
      <c r="E850" s="156"/>
      <c r="F850" s="156"/>
      <c r="G850" s="156"/>
      <c r="H850" s="156"/>
      <c r="I850" s="156"/>
      <c r="J850" s="156"/>
      <c r="K850" s="156"/>
      <c r="L850" s="156"/>
      <c r="M850" s="156"/>
      <c r="N850" s="156"/>
      <c r="O850" s="156"/>
      <c r="P850" s="156"/>
      <c r="Q850" s="156"/>
      <c r="R850" s="156"/>
      <c r="S850" s="156"/>
      <c r="T850" s="156"/>
      <c r="U850" s="156"/>
      <c r="V850" s="156"/>
      <c r="W850" s="156"/>
      <c r="X850" s="156"/>
      <c r="Y850" s="156"/>
      <c r="Z850" s="156"/>
    </row>
    <row r="851" spans="1:26" ht="15.75" customHeight="1" x14ac:dyDescent="0.25">
      <c r="A851" s="156"/>
      <c r="B851" s="156"/>
      <c r="C851" s="156"/>
      <c r="D851" s="156"/>
      <c r="E851" s="156"/>
      <c r="F851" s="156"/>
      <c r="G851" s="156"/>
      <c r="H851" s="156"/>
      <c r="I851" s="156"/>
      <c r="J851" s="156"/>
      <c r="K851" s="156"/>
      <c r="L851" s="156"/>
      <c r="M851" s="156"/>
      <c r="N851" s="156"/>
      <c r="O851" s="156"/>
      <c r="P851" s="156"/>
      <c r="Q851" s="156"/>
      <c r="R851" s="156"/>
      <c r="S851" s="156"/>
      <c r="T851" s="156"/>
      <c r="U851" s="156"/>
      <c r="V851" s="156"/>
      <c r="W851" s="156"/>
      <c r="X851" s="156"/>
      <c r="Y851" s="156"/>
      <c r="Z851" s="156"/>
    </row>
    <row r="852" spans="1:26" ht="15.75" customHeight="1" x14ac:dyDescent="0.25">
      <c r="A852" s="156"/>
      <c r="B852" s="156"/>
      <c r="C852" s="156"/>
      <c r="D852" s="156"/>
      <c r="E852" s="156"/>
      <c r="F852" s="156"/>
      <c r="G852" s="156"/>
      <c r="H852" s="156"/>
      <c r="I852" s="156"/>
      <c r="J852" s="156"/>
      <c r="K852" s="156"/>
      <c r="L852" s="156"/>
      <c r="M852" s="156"/>
      <c r="N852" s="156"/>
      <c r="O852" s="156"/>
      <c r="P852" s="156"/>
      <c r="Q852" s="156"/>
      <c r="R852" s="156"/>
      <c r="S852" s="156"/>
      <c r="T852" s="156"/>
      <c r="U852" s="156"/>
      <c r="V852" s="156"/>
      <c r="W852" s="156"/>
      <c r="X852" s="156"/>
      <c r="Y852" s="156"/>
      <c r="Z852" s="156"/>
    </row>
    <row r="853" spans="1:26" ht="15.75" customHeight="1" x14ac:dyDescent="0.25">
      <c r="A853" s="156"/>
      <c r="B853" s="156"/>
      <c r="C853" s="156"/>
      <c r="D853" s="156"/>
      <c r="E853" s="156"/>
      <c r="F853" s="156"/>
      <c r="G853" s="156"/>
      <c r="H853" s="156"/>
      <c r="I853" s="156"/>
      <c r="J853" s="156"/>
      <c r="K853" s="156"/>
      <c r="L853" s="156"/>
      <c r="M853" s="156"/>
      <c r="N853" s="156"/>
      <c r="O853" s="156"/>
      <c r="P853" s="156"/>
      <c r="Q853" s="156"/>
      <c r="R853" s="156"/>
      <c r="S853" s="156"/>
      <c r="T853" s="156"/>
      <c r="U853" s="156"/>
      <c r="V853" s="156"/>
      <c r="W853" s="156"/>
      <c r="X853" s="156"/>
      <c r="Y853" s="156"/>
      <c r="Z853" s="156"/>
    </row>
    <row r="854" spans="1:26" ht="15.75" customHeight="1" x14ac:dyDescent="0.25">
      <c r="A854" s="156"/>
      <c r="B854" s="156"/>
      <c r="C854" s="156"/>
      <c r="D854" s="156"/>
      <c r="E854" s="156"/>
      <c r="F854" s="156"/>
      <c r="G854" s="156"/>
      <c r="H854" s="156"/>
      <c r="I854" s="156"/>
      <c r="J854" s="156"/>
      <c r="K854" s="156"/>
      <c r="L854" s="156"/>
      <c r="M854" s="156"/>
      <c r="N854" s="156"/>
      <c r="O854" s="156"/>
      <c r="P854" s="156"/>
      <c r="Q854" s="156"/>
      <c r="R854" s="156"/>
      <c r="S854" s="156"/>
      <c r="T854" s="156"/>
      <c r="U854" s="156"/>
      <c r="V854" s="156"/>
      <c r="W854" s="156"/>
      <c r="X854" s="156"/>
      <c r="Y854" s="156"/>
      <c r="Z854" s="156"/>
    </row>
    <row r="855" spans="1:26" ht="15.75" customHeight="1" x14ac:dyDescent="0.25">
      <c r="A855" s="156"/>
      <c r="B855" s="156"/>
      <c r="C855" s="156"/>
      <c r="D855" s="156"/>
      <c r="E855" s="156"/>
      <c r="F855" s="156"/>
      <c r="G855" s="156"/>
      <c r="H855" s="156"/>
      <c r="I855" s="156"/>
      <c r="J855" s="156"/>
      <c r="K855" s="156"/>
      <c r="L855" s="156"/>
      <c r="M855" s="156"/>
      <c r="N855" s="156"/>
      <c r="O855" s="156"/>
      <c r="P855" s="156"/>
      <c r="Q855" s="156"/>
      <c r="R855" s="156"/>
      <c r="S855" s="156"/>
      <c r="T855" s="156"/>
      <c r="U855" s="156"/>
      <c r="V855" s="156"/>
      <c r="W855" s="156"/>
      <c r="X855" s="156"/>
      <c r="Y855" s="156"/>
      <c r="Z855" s="156"/>
    </row>
    <row r="856" spans="1:26" ht="15.75" customHeight="1" x14ac:dyDescent="0.25">
      <c r="A856" s="156"/>
      <c r="B856" s="156"/>
      <c r="C856" s="156"/>
      <c r="D856" s="156"/>
      <c r="E856" s="156"/>
      <c r="F856" s="156"/>
      <c r="G856" s="156"/>
      <c r="H856" s="156"/>
      <c r="I856" s="156"/>
      <c r="J856" s="156"/>
      <c r="K856" s="156"/>
      <c r="L856" s="156"/>
      <c r="M856" s="156"/>
      <c r="N856" s="156"/>
      <c r="O856" s="156"/>
      <c r="P856" s="156"/>
      <c r="Q856" s="156"/>
      <c r="R856" s="156"/>
      <c r="S856" s="156"/>
      <c r="T856" s="156"/>
      <c r="U856" s="156"/>
      <c r="V856" s="156"/>
      <c r="W856" s="156"/>
      <c r="X856" s="156"/>
      <c r="Y856" s="156"/>
      <c r="Z856" s="156"/>
    </row>
    <row r="857" spans="1:26" ht="15.75" customHeight="1" x14ac:dyDescent="0.25">
      <c r="A857" s="156"/>
      <c r="B857" s="156"/>
      <c r="C857" s="156"/>
      <c r="D857" s="156"/>
      <c r="E857" s="156"/>
      <c r="F857" s="156"/>
      <c r="G857" s="156"/>
      <c r="H857" s="156"/>
      <c r="I857" s="156"/>
      <c r="J857" s="156"/>
      <c r="K857" s="156"/>
      <c r="L857" s="156"/>
      <c r="M857" s="156"/>
      <c r="N857" s="156"/>
      <c r="O857" s="156"/>
      <c r="P857" s="156"/>
      <c r="Q857" s="156"/>
      <c r="R857" s="156"/>
      <c r="S857" s="156"/>
      <c r="T857" s="156"/>
      <c r="U857" s="156"/>
      <c r="V857" s="156"/>
      <c r="W857" s="156"/>
      <c r="X857" s="156"/>
      <c r="Y857" s="156"/>
      <c r="Z857" s="156"/>
    </row>
    <row r="858" spans="1:26" ht="15.75" customHeight="1" x14ac:dyDescent="0.25">
      <c r="A858" s="156"/>
      <c r="B858" s="156"/>
      <c r="C858" s="156"/>
      <c r="D858" s="156"/>
      <c r="E858" s="156"/>
      <c r="F858" s="156"/>
      <c r="G858" s="156"/>
      <c r="H858" s="156"/>
      <c r="I858" s="156"/>
      <c r="J858" s="156"/>
      <c r="K858" s="156"/>
      <c r="L858" s="156"/>
      <c r="M858" s="156"/>
      <c r="N858" s="156"/>
      <c r="O858" s="156"/>
      <c r="P858" s="156"/>
      <c r="Q858" s="156"/>
      <c r="R858" s="156"/>
      <c r="S858" s="156"/>
      <c r="T858" s="156"/>
      <c r="U858" s="156"/>
      <c r="V858" s="156"/>
      <c r="W858" s="156"/>
      <c r="X858" s="156"/>
      <c r="Y858" s="156"/>
      <c r="Z858" s="156"/>
    </row>
    <row r="859" spans="1:26" ht="15.75" customHeight="1" x14ac:dyDescent="0.25">
      <c r="A859" s="156"/>
      <c r="B859" s="156"/>
      <c r="C859" s="156"/>
      <c r="D859" s="156"/>
      <c r="E859" s="156"/>
      <c r="F859" s="156"/>
      <c r="G859" s="156"/>
      <c r="H859" s="156"/>
      <c r="I859" s="156"/>
      <c r="J859" s="156"/>
      <c r="K859" s="156"/>
      <c r="L859" s="156"/>
      <c r="M859" s="156"/>
      <c r="N859" s="156"/>
      <c r="O859" s="156"/>
      <c r="P859" s="156"/>
      <c r="Q859" s="156"/>
      <c r="R859" s="156"/>
      <c r="S859" s="156"/>
      <c r="T859" s="156"/>
      <c r="U859" s="156"/>
      <c r="V859" s="156"/>
      <c r="W859" s="156"/>
      <c r="X859" s="156"/>
      <c r="Y859" s="156"/>
      <c r="Z859" s="156"/>
    </row>
    <row r="860" spans="1:26" ht="15.75" customHeight="1" x14ac:dyDescent="0.25">
      <c r="A860" s="156"/>
      <c r="B860" s="156"/>
      <c r="C860" s="156"/>
      <c r="D860" s="156"/>
      <c r="E860" s="156"/>
      <c r="F860" s="156"/>
      <c r="G860" s="156"/>
      <c r="H860" s="156"/>
      <c r="I860" s="156"/>
      <c r="J860" s="156"/>
      <c r="K860" s="156"/>
      <c r="L860" s="156"/>
      <c r="M860" s="156"/>
      <c r="N860" s="156"/>
      <c r="O860" s="156"/>
      <c r="P860" s="156"/>
      <c r="Q860" s="156"/>
      <c r="R860" s="156"/>
      <c r="S860" s="156"/>
      <c r="T860" s="156"/>
      <c r="U860" s="156"/>
      <c r="V860" s="156"/>
      <c r="W860" s="156"/>
      <c r="X860" s="156"/>
      <c r="Y860" s="156"/>
      <c r="Z860" s="156"/>
    </row>
    <row r="861" spans="1:26" ht="15.75" customHeight="1" x14ac:dyDescent="0.25">
      <c r="A861" s="156"/>
      <c r="B861" s="156"/>
      <c r="C861" s="156"/>
      <c r="D861" s="156"/>
      <c r="E861" s="156"/>
      <c r="F861" s="156"/>
      <c r="G861" s="156"/>
      <c r="H861" s="156"/>
      <c r="I861" s="156"/>
      <c r="J861" s="156"/>
      <c r="K861" s="156"/>
      <c r="L861" s="156"/>
      <c r="M861" s="156"/>
      <c r="N861" s="156"/>
      <c r="O861" s="156"/>
      <c r="P861" s="156"/>
      <c r="Q861" s="156"/>
      <c r="R861" s="156"/>
      <c r="S861" s="156"/>
      <c r="T861" s="156"/>
      <c r="U861" s="156"/>
      <c r="V861" s="156"/>
      <c r="W861" s="156"/>
      <c r="X861" s="156"/>
      <c r="Y861" s="156"/>
      <c r="Z861" s="156"/>
    </row>
    <row r="862" spans="1:26" ht="15.75" customHeight="1" x14ac:dyDescent="0.25">
      <c r="A862" s="156"/>
      <c r="B862" s="156"/>
      <c r="C862" s="156"/>
      <c r="D862" s="156"/>
      <c r="E862" s="156"/>
      <c r="F862" s="156"/>
      <c r="G862" s="156"/>
      <c r="H862" s="156"/>
      <c r="I862" s="156"/>
      <c r="J862" s="156"/>
      <c r="K862" s="156"/>
      <c r="L862" s="156"/>
      <c r="M862" s="156"/>
      <c r="N862" s="156"/>
      <c r="O862" s="156"/>
      <c r="P862" s="156"/>
      <c r="Q862" s="156"/>
      <c r="R862" s="156"/>
      <c r="S862" s="156"/>
      <c r="T862" s="156"/>
      <c r="U862" s="156"/>
      <c r="V862" s="156"/>
      <c r="W862" s="156"/>
      <c r="X862" s="156"/>
      <c r="Y862" s="156"/>
      <c r="Z862" s="156"/>
    </row>
    <row r="863" spans="1:26" ht="15.75" customHeight="1" x14ac:dyDescent="0.25">
      <c r="A863" s="156"/>
      <c r="B863" s="156"/>
      <c r="C863" s="156"/>
      <c r="D863" s="156"/>
      <c r="E863" s="156"/>
      <c r="F863" s="156"/>
      <c r="G863" s="156"/>
      <c r="H863" s="156"/>
      <c r="I863" s="156"/>
      <c r="J863" s="156"/>
      <c r="K863" s="156"/>
      <c r="L863" s="156"/>
      <c r="M863" s="156"/>
      <c r="N863" s="156"/>
      <c r="O863" s="156"/>
      <c r="P863" s="156"/>
      <c r="Q863" s="156"/>
      <c r="R863" s="156"/>
      <c r="S863" s="156"/>
      <c r="T863" s="156"/>
      <c r="U863" s="156"/>
      <c r="V863" s="156"/>
      <c r="W863" s="156"/>
      <c r="X863" s="156"/>
      <c r="Y863" s="156"/>
      <c r="Z863" s="156"/>
    </row>
    <row r="864" spans="1:26" ht="15.75" customHeight="1" x14ac:dyDescent="0.25">
      <c r="A864" s="156"/>
      <c r="B864" s="156"/>
      <c r="C864" s="156"/>
      <c r="D864" s="156"/>
      <c r="E864" s="156"/>
      <c r="F864" s="156"/>
      <c r="G864" s="156"/>
      <c r="H864" s="156"/>
      <c r="I864" s="156"/>
      <c r="J864" s="156"/>
      <c r="K864" s="156"/>
      <c r="L864" s="156"/>
      <c r="M864" s="156"/>
      <c r="N864" s="156"/>
      <c r="O864" s="156"/>
      <c r="P864" s="156"/>
      <c r="Q864" s="156"/>
      <c r="R864" s="156"/>
      <c r="S864" s="156"/>
      <c r="T864" s="156"/>
      <c r="U864" s="156"/>
      <c r="V864" s="156"/>
      <c r="W864" s="156"/>
      <c r="X864" s="156"/>
      <c r="Y864" s="156"/>
      <c r="Z864" s="156"/>
    </row>
    <row r="865" spans="1:26" ht="15.75" customHeight="1" x14ac:dyDescent="0.25">
      <c r="A865" s="156"/>
      <c r="B865" s="156"/>
      <c r="C865" s="156"/>
      <c r="D865" s="156"/>
      <c r="E865" s="156"/>
      <c r="F865" s="156"/>
      <c r="G865" s="156"/>
      <c r="H865" s="156"/>
      <c r="I865" s="156"/>
      <c r="J865" s="156"/>
      <c r="K865" s="156"/>
      <c r="L865" s="156"/>
      <c r="M865" s="156"/>
      <c r="N865" s="156"/>
      <c r="O865" s="156"/>
      <c r="P865" s="156"/>
      <c r="Q865" s="156"/>
      <c r="R865" s="156"/>
      <c r="S865" s="156"/>
      <c r="T865" s="156"/>
      <c r="U865" s="156"/>
      <c r="V865" s="156"/>
      <c r="W865" s="156"/>
      <c r="X865" s="156"/>
      <c r="Y865" s="156"/>
      <c r="Z865" s="156"/>
    </row>
    <row r="866" spans="1:26" ht="15.75" customHeight="1" x14ac:dyDescent="0.25">
      <c r="A866" s="156"/>
      <c r="B866" s="156"/>
      <c r="C866" s="156"/>
      <c r="D866" s="156"/>
      <c r="E866" s="156"/>
      <c r="F866" s="156"/>
      <c r="G866" s="156"/>
      <c r="H866" s="156"/>
      <c r="I866" s="156"/>
      <c r="J866" s="156"/>
      <c r="K866" s="156"/>
      <c r="L866" s="156"/>
      <c r="M866" s="156"/>
      <c r="N866" s="156"/>
      <c r="O866" s="156"/>
      <c r="P866" s="156"/>
      <c r="Q866" s="156"/>
      <c r="R866" s="156"/>
      <c r="S866" s="156"/>
      <c r="T866" s="156"/>
      <c r="U866" s="156"/>
      <c r="V866" s="156"/>
      <c r="W866" s="156"/>
      <c r="X866" s="156"/>
      <c r="Y866" s="156"/>
      <c r="Z866" s="156"/>
    </row>
    <row r="867" spans="1:26" ht="15.75" customHeight="1" x14ac:dyDescent="0.25">
      <c r="A867" s="156"/>
      <c r="B867" s="156"/>
      <c r="C867" s="156"/>
      <c r="D867" s="156"/>
      <c r="E867" s="156"/>
      <c r="F867" s="156"/>
      <c r="G867" s="156"/>
      <c r="H867" s="156"/>
      <c r="I867" s="156"/>
      <c r="J867" s="156"/>
      <c r="K867" s="156"/>
      <c r="L867" s="156"/>
      <c r="M867" s="156"/>
      <c r="N867" s="156"/>
      <c r="O867" s="156"/>
      <c r="P867" s="156"/>
      <c r="Q867" s="156"/>
      <c r="R867" s="156"/>
      <c r="S867" s="156"/>
      <c r="T867" s="156"/>
      <c r="U867" s="156"/>
      <c r="V867" s="156"/>
      <c r="W867" s="156"/>
      <c r="X867" s="156"/>
      <c r="Y867" s="156"/>
      <c r="Z867" s="156"/>
    </row>
    <row r="868" spans="1:26" ht="15.75" customHeight="1" x14ac:dyDescent="0.25">
      <c r="A868" s="156"/>
      <c r="B868" s="156"/>
      <c r="C868" s="156"/>
      <c r="D868" s="156"/>
      <c r="E868" s="156"/>
      <c r="F868" s="156"/>
      <c r="G868" s="156"/>
      <c r="H868" s="156"/>
      <c r="I868" s="156"/>
      <c r="J868" s="156"/>
      <c r="K868" s="156"/>
      <c r="L868" s="156"/>
      <c r="M868" s="156"/>
      <c r="N868" s="156"/>
      <c r="O868" s="156"/>
      <c r="P868" s="156"/>
      <c r="Q868" s="156"/>
      <c r="R868" s="156"/>
      <c r="S868" s="156"/>
      <c r="T868" s="156"/>
      <c r="U868" s="156"/>
      <c r="V868" s="156"/>
      <c r="W868" s="156"/>
      <c r="X868" s="156"/>
      <c r="Y868" s="156"/>
      <c r="Z868" s="156"/>
    </row>
    <row r="869" spans="1:26" ht="15.75" customHeight="1" x14ac:dyDescent="0.25">
      <c r="A869" s="156"/>
      <c r="B869" s="156"/>
      <c r="C869" s="156"/>
      <c r="D869" s="156"/>
      <c r="E869" s="156"/>
      <c r="F869" s="156"/>
      <c r="G869" s="156"/>
      <c r="H869" s="156"/>
      <c r="I869" s="156"/>
      <c r="J869" s="156"/>
      <c r="K869" s="156"/>
      <c r="L869" s="156"/>
      <c r="M869" s="156"/>
      <c r="N869" s="156"/>
      <c r="O869" s="156"/>
      <c r="P869" s="156"/>
      <c r="Q869" s="156"/>
      <c r="R869" s="156"/>
      <c r="S869" s="156"/>
      <c r="T869" s="156"/>
      <c r="U869" s="156"/>
      <c r="V869" s="156"/>
      <c r="W869" s="156"/>
      <c r="X869" s="156"/>
      <c r="Y869" s="156"/>
      <c r="Z869" s="156"/>
    </row>
    <row r="870" spans="1:26" ht="15.75" customHeight="1" x14ac:dyDescent="0.25">
      <c r="A870" s="156"/>
      <c r="B870" s="156"/>
      <c r="C870" s="156"/>
      <c r="D870" s="156"/>
      <c r="E870" s="156"/>
      <c r="F870" s="156"/>
      <c r="G870" s="156"/>
      <c r="H870" s="156"/>
      <c r="I870" s="156"/>
      <c r="J870" s="156"/>
      <c r="K870" s="156"/>
      <c r="L870" s="156"/>
      <c r="M870" s="156"/>
      <c r="N870" s="156"/>
      <c r="O870" s="156"/>
      <c r="P870" s="156"/>
      <c r="Q870" s="156"/>
      <c r="R870" s="156"/>
      <c r="S870" s="156"/>
      <c r="T870" s="156"/>
      <c r="U870" s="156"/>
      <c r="V870" s="156"/>
      <c r="W870" s="156"/>
      <c r="X870" s="156"/>
      <c r="Y870" s="156"/>
      <c r="Z870" s="156"/>
    </row>
    <row r="871" spans="1:26" ht="15.75" customHeight="1" x14ac:dyDescent="0.25">
      <c r="A871" s="156"/>
      <c r="B871" s="156"/>
      <c r="C871" s="156"/>
      <c r="D871" s="156"/>
      <c r="E871" s="156"/>
      <c r="F871" s="156"/>
      <c r="G871" s="156"/>
      <c r="H871" s="156"/>
      <c r="I871" s="156"/>
      <c r="J871" s="156"/>
      <c r="K871" s="156"/>
      <c r="L871" s="156"/>
      <c r="M871" s="156"/>
      <c r="N871" s="156"/>
      <c r="O871" s="156"/>
      <c r="P871" s="156"/>
      <c r="Q871" s="156"/>
      <c r="R871" s="156"/>
      <c r="S871" s="156"/>
      <c r="T871" s="156"/>
      <c r="U871" s="156"/>
      <c r="V871" s="156"/>
      <c r="W871" s="156"/>
      <c r="X871" s="156"/>
      <c r="Y871" s="156"/>
      <c r="Z871" s="156"/>
    </row>
    <row r="872" spans="1:26" ht="15.75" customHeight="1" x14ac:dyDescent="0.25">
      <c r="A872" s="156"/>
      <c r="B872" s="156"/>
      <c r="C872" s="156"/>
      <c r="D872" s="156"/>
      <c r="E872" s="156"/>
      <c r="F872" s="156"/>
      <c r="G872" s="156"/>
      <c r="H872" s="156"/>
      <c r="I872" s="156"/>
      <c r="J872" s="156"/>
      <c r="K872" s="156"/>
      <c r="L872" s="156"/>
      <c r="M872" s="156"/>
      <c r="N872" s="156"/>
      <c r="O872" s="156"/>
      <c r="P872" s="156"/>
      <c r="Q872" s="156"/>
      <c r="R872" s="156"/>
      <c r="S872" s="156"/>
      <c r="T872" s="156"/>
      <c r="U872" s="156"/>
      <c r="V872" s="156"/>
      <c r="W872" s="156"/>
      <c r="X872" s="156"/>
      <c r="Y872" s="156"/>
      <c r="Z872" s="156"/>
    </row>
    <row r="873" spans="1:26" ht="15.75" customHeight="1" x14ac:dyDescent="0.25">
      <c r="A873" s="156"/>
      <c r="B873" s="156"/>
      <c r="C873" s="156"/>
      <c r="D873" s="156"/>
      <c r="E873" s="156"/>
      <c r="F873" s="156"/>
      <c r="G873" s="156"/>
      <c r="H873" s="156"/>
      <c r="I873" s="156"/>
      <c r="J873" s="156"/>
      <c r="K873" s="156"/>
      <c r="L873" s="156"/>
      <c r="M873" s="156"/>
      <c r="N873" s="156"/>
      <c r="O873" s="156"/>
      <c r="P873" s="156"/>
      <c r="Q873" s="156"/>
      <c r="R873" s="156"/>
      <c r="S873" s="156"/>
      <c r="T873" s="156"/>
      <c r="U873" s="156"/>
      <c r="V873" s="156"/>
      <c r="W873" s="156"/>
      <c r="X873" s="156"/>
      <c r="Y873" s="156"/>
      <c r="Z873" s="156"/>
    </row>
    <row r="874" spans="1:26" ht="15.75" customHeight="1" x14ac:dyDescent="0.25">
      <c r="A874" s="156"/>
      <c r="B874" s="156"/>
      <c r="C874" s="156"/>
      <c r="D874" s="156"/>
      <c r="E874" s="156"/>
      <c r="F874" s="156"/>
      <c r="G874" s="156"/>
      <c r="H874" s="156"/>
      <c r="I874" s="156"/>
      <c r="J874" s="156"/>
      <c r="K874" s="156"/>
      <c r="L874" s="156"/>
      <c r="M874" s="156"/>
      <c r="N874" s="156"/>
      <c r="O874" s="156"/>
      <c r="P874" s="156"/>
      <c r="Q874" s="156"/>
      <c r="R874" s="156"/>
      <c r="S874" s="156"/>
      <c r="T874" s="156"/>
      <c r="U874" s="156"/>
      <c r="V874" s="156"/>
      <c r="W874" s="156"/>
      <c r="X874" s="156"/>
      <c r="Y874" s="156"/>
      <c r="Z874" s="156"/>
    </row>
    <row r="875" spans="1:26" ht="15.75" customHeight="1" x14ac:dyDescent="0.25">
      <c r="A875" s="156"/>
      <c r="B875" s="156"/>
      <c r="C875" s="156"/>
      <c r="D875" s="156"/>
      <c r="E875" s="156"/>
      <c r="F875" s="156"/>
      <c r="G875" s="156"/>
      <c r="H875" s="156"/>
      <c r="I875" s="156"/>
      <c r="J875" s="156"/>
      <c r="K875" s="156"/>
      <c r="L875" s="156"/>
      <c r="M875" s="156"/>
      <c r="N875" s="156"/>
      <c r="O875" s="156"/>
      <c r="P875" s="156"/>
      <c r="Q875" s="156"/>
      <c r="R875" s="156"/>
      <c r="S875" s="156"/>
      <c r="T875" s="156"/>
      <c r="U875" s="156"/>
      <c r="V875" s="156"/>
      <c r="W875" s="156"/>
      <c r="X875" s="156"/>
      <c r="Y875" s="156"/>
      <c r="Z875" s="156"/>
    </row>
    <row r="876" spans="1:26" ht="15.75" customHeight="1" x14ac:dyDescent="0.25">
      <c r="A876" s="156"/>
      <c r="B876" s="156"/>
      <c r="C876" s="156"/>
      <c r="D876" s="156"/>
      <c r="E876" s="156"/>
      <c r="F876" s="156"/>
      <c r="G876" s="156"/>
      <c r="H876" s="156"/>
      <c r="I876" s="156"/>
      <c r="J876" s="156"/>
      <c r="K876" s="156"/>
      <c r="L876" s="156"/>
      <c r="M876" s="156"/>
      <c r="N876" s="156"/>
      <c r="O876" s="156"/>
      <c r="P876" s="156"/>
      <c r="Q876" s="156"/>
      <c r="R876" s="156"/>
      <c r="S876" s="156"/>
      <c r="T876" s="156"/>
      <c r="U876" s="156"/>
      <c r="V876" s="156"/>
      <c r="W876" s="156"/>
      <c r="X876" s="156"/>
      <c r="Y876" s="156"/>
      <c r="Z876" s="156"/>
    </row>
    <row r="877" spans="1:26" ht="15.75" customHeight="1" x14ac:dyDescent="0.25">
      <c r="A877" s="156"/>
      <c r="B877" s="156"/>
      <c r="C877" s="156"/>
      <c r="D877" s="156"/>
      <c r="E877" s="156"/>
      <c r="F877" s="156"/>
      <c r="G877" s="156"/>
      <c r="H877" s="156"/>
      <c r="I877" s="156"/>
      <c r="J877" s="156"/>
      <c r="K877" s="156"/>
      <c r="L877" s="156"/>
      <c r="M877" s="156"/>
      <c r="N877" s="156"/>
      <c r="O877" s="156"/>
      <c r="P877" s="156"/>
      <c r="Q877" s="156"/>
      <c r="R877" s="156"/>
      <c r="S877" s="156"/>
      <c r="T877" s="156"/>
      <c r="U877" s="156"/>
      <c r="V877" s="156"/>
      <c r="W877" s="156"/>
      <c r="X877" s="156"/>
      <c r="Y877" s="156"/>
      <c r="Z877" s="156"/>
    </row>
    <row r="878" spans="1:26" ht="15.75" customHeight="1" x14ac:dyDescent="0.25">
      <c r="A878" s="156"/>
      <c r="B878" s="156"/>
      <c r="C878" s="156"/>
      <c r="D878" s="156"/>
      <c r="E878" s="156"/>
      <c r="F878" s="156"/>
      <c r="G878" s="156"/>
      <c r="H878" s="156"/>
      <c r="I878" s="156"/>
      <c r="J878" s="156"/>
      <c r="K878" s="156"/>
      <c r="L878" s="156"/>
      <c r="M878" s="156"/>
      <c r="N878" s="156"/>
      <c r="O878" s="156"/>
      <c r="P878" s="156"/>
      <c r="Q878" s="156"/>
      <c r="R878" s="156"/>
      <c r="S878" s="156"/>
      <c r="T878" s="156"/>
      <c r="U878" s="156"/>
      <c r="V878" s="156"/>
      <c r="W878" s="156"/>
      <c r="X878" s="156"/>
      <c r="Y878" s="156"/>
      <c r="Z878" s="156"/>
    </row>
    <row r="879" spans="1:26" ht="15.75" customHeight="1" x14ac:dyDescent="0.25">
      <c r="A879" s="156"/>
      <c r="B879" s="156"/>
      <c r="C879" s="156"/>
      <c r="D879" s="156"/>
      <c r="E879" s="156"/>
      <c r="F879" s="156"/>
      <c r="G879" s="156"/>
      <c r="H879" s="156"/>
      <c r="I879" s="156"/>
      <c r="J879" s="156"/>
      <c r="K879" s="156"/>
      <c r="L879" s="156"/>
      <c r="M879" s="156"/>
      <c r="N879" s="156"/>
      <c r="O879" s="156"/>
      <c r="P879" s="156"/>
      <c r="Q879" s="156"/>
      <c r="R879" s="156"/>
      <c r="S879" s="156"/>
      <c r="T879" s="156"/>
      <c r="U879" s="156"/>
      <c r="V879" s="156"/>
      <c r="W879" s="156"/>
      <c r="X879" s="156"/>
      <c r="Y879" s="156"/>
      <c r="Z879" s="156"/>
    </row>
    <row r="880" spans="1:26" ht="15.75" customHeight="1" x14ac:dyDescent="0.25">
      <c r="A880" s="156"/>
      <c r="B880" s="156"/>
      <c r="C880" s="156"/>
      <c r="D880" s="156"/>
      <c r="E880" s="156"/>
      <c r="F880" s="156"/>
      <c r="G880" s="156"/>
      <c r="H880" s="156"/>
      <c r="I880" s="156"/>
      <c r="J880" s="156"/>
      <c r="K880" s="156"/>
      <c r="L880" s="156"/>
      <c r="M880" s="156"/>
      <c r="N880" s="156"/>
      <c r="O880" s="156"/>
      <c r="P880" s="156"/>
      <c r="Q880" s="156"/>
      <c r="R880" s="156"/>
      <c r="S880" s="156"/>
      <c r="T880" s="156"/>
      <c r="U880" s="156"/>
      <c r="V880" s="156"/>
      <c r="W880" s="156"/>
      <c r="X880" s="156"/>
      <c r="Y880" s="156"/>
      <c r="Z880" s="156"/>
    </row>
    <row r="881" spans="1:26" ht="15.75" customHeight="1" x14ac:dyDescent="0.25">
      <c r="A881" s="156"/>
      <c r="B881" s="156"/>
      <c r="C881" s="156"/>
      <c r="D881" s="156"/>
      <c r="E881" s="156"/>
      <c r="F881" s="156"/>
      <c r="G881" s="156"/>
      <c r="H881" s="156"/>
      <c r="I881" s="156"/>
      <c r="J881" s="156"/>
      <c r="K881" s="156"/>
      <c r="L881" s="156"/>
      <c r="M881" s="156"/>
      <c r="N881" s="156"/>
      <c r="O881" s="156"/>
      <c r="P881" s="156"/>
      <c r="Q881" s="156"/>
      <c r="R881" s="156"/>
      <c r="S881" s="156"/>
      <c r="T881" s="156"/>
      <c r="U881" s="156"/>
      <c r="V881" s="156"/>
      <c r="W881" s="156"/>
      <c r="X881" s="156"/>
      <c r="Y881" s="156"/>
      <c r="Z881" s="156"/>
    </row>
    <row r="882" spans="1:26" ht="15.75" customHeight="1" x14ac:dyDescent="0.25">
      <c r="A882" s="156"/>
      <c r="B882" s="156"/>
      <c r="C882" s="156"/>
      <c r="D882" s="156"/>
      <c r="E882" s="156"/>
      <c r="F882" s="156"/>
      <c r="G882" s="156"/>
      <c r="H882" s="156"/>
      <c r="I882" s="156"/>
      <c r="J882" s="156"/>
      <c r="K882" s="156"/>
      <c r="L882" s="156"/>
      <c r="M882" s="156"/>
      <c r="N882" s="156"/>
      <c r="O882" s="156"/>
      <c r="P882" s="156"/>
      <c r="Q882" s="156"/>
      <c r="R882" s="156"/>
      <c r="S882" s="156"/>
      <c r="T882" s="156"/>
      <c r="U882" s="156"/>
      <c r="V882" s="156"/>
      <c r="W882" s="156"/>
      <c r="X882" s="156"/>
      <c r="Y882" s="156"/>
      <c r="Z882" s="156"/>
    </row>
    <row r="883" spans="1:26" ht="15.75" customHeight="1" x14ac:dyDescent="0.25">
      <c r="A883" s="156"/>
      <c r="B883" s="156"/>
      <c r="C883" s="156"/>
      <c r="D883" s="156"/>
      <c r="E883" s="156"/>
      <c r="F883" s="156"/>
      <c r="G883" s="156"/>
      <c r="H883" s="156"/>
      <c r="I883" s="156"/>
      <c r="J883" s="156"/>
      <c r="K883" s="156"/>
      <c r="L883" s="156"/>
      <c r="M883" s="156"/>
      <c r="N883" s="156"/>
      <c r="O883" s="156"/>
      <c r="P883" s="156"/>
      <c r="Q883" s="156"/>
      <c r="R883" s="156"/>
      <c r="S883" s="156"/>
      <c r="T883" s="156"/>
      <c r="U883" s="156"/>
      <c r="V883" s="156"/>
      <c r="W883" s="156"/>
      <c r="X883" s="156"/>
      <c r="Y883" s="156"/>
      <c r="Z883" s="156"/>
    </row>
    <row r="884" spans="1:26" ht="15.75" customHeight="1" x14ac:dyDescent="0.25">
      <c r="A884" s="156"/>
      <c r="B884" s="156"/>
      <c r="C884" s="156"/>
      <c r="D884" s="156"/>
      <c r="E884" s="156"/>
      <c r="F884" s="156"/>
      <c r="G884" s="156"/>
      <c r="H884" s="156"/>
      <c r="I884" s="156"/>
      <c r="J884" s="156"/>
      <c r="K884" s="156"/>
      <c r="L884" s="156"/>
      <c r="M884" s="156"/>
      <c r="N884" s="156"/>
      <c r="O884" s="156"/>
      <c r="P884" s="156"/>
      <c r="Q884" s="156"/>
      <c r="R884" s="156"/>
      <c r="S884" s="156"/>
      <c r="T884" s="156"/>
      <c r="U884" s="156"/>
      <c r="V884" s="156"/>
      <c r="W884" s="156"/>
      <c r="X884" s="156"/>
      <c r="Y884" s="156"/>
      <c r="Z884" s="156"/>
    </row>
    <row r="885" spans="1:26" ht="15.75" customHeight="1" x14ac:dyDescent="0.25">
      <c r="A885" s="156"/>
      <c r="B885" s="156"/>
      <c r="C885" s="156"/>
      <c r="D885" s="156"/>
      <c r="E885" s="156"/>
      <c r="F885" s="156"/>
      <c r="G885" s="156"/>
      <c r="H885" s="156"/>
      <c r="I885" s="156"/>
      <c r="J885" s="156"/>
      <c r="K885" s="156"/>
      <c r="L885" s="156"/>
      <c r="M885" s="156"/>
      <c r="N885" s="156"/>
      <c r="O885" s="156"/>
      <c r="P885" s="156"/>
      <c r="Q885" s="156"/>
      <c r="R885" s="156"/>
      <c r="S885" s="156"/>
      <c r="T885" s="156"/>
      <c r="U885" s="156"/>
      <c r="V885" s="156"/>
      <c r="W885" s="156"/>
      <c r="X885" s="156"/>
      <c r="Y885" s="156"/>
      <c r="Z885" s="156"/>
    </row>
    <row r="886" spans="1:26" ht="15.75" customHeight="1" x14ac:dyDescent="0.25">
      <c r="A886" s="156"/>
      <c r="B886" s="156"/>
      <c r="C886" s="156"/>
      <c r="D886" s="156"/>
      <c r="E886" s="156"/>
      <c r="F886" s="156"/>
      <c r="G886" s="156"/>
      <c r="H886" s="156"/>
      <c r="I886" s="156"/>
      <c r="J886" s="156"/>
      <c r="K886" s="156"/>
      <c r="L886" s="156"/>
      <c r="M886" s="156"/>
      <c r="N886" s="156"/>
      <c r="O886" s="156"/>
      <c r="P886" s="156"/>
      <c r="Q886" s="156"/>
      <c r="R886" s="156"/>
      <c r="S886" s="156"/>
      <c r="T886" s="156"/>
      <c r="U886" s="156"/>
      <c r="V886" s="156"/>
      <c r="W886" s="156"/>
      <c r="X886" s="156"/>
      <c r="Y886" s="156"/>
      <c r="Z886" s="156"/>
    </row>
    <row r="887" spans="1:26" ht="15.75" customHeight="1" x14ac:dyDescent="0.25">
      <c r="A887" s="156"/>
      <c r="B887" s="156"/>
      <c r="C887" s="156"/>
      <c r="D887" s="156"/>
      <c r="E887" s="156"/>
      <c r="F887" s="156"/>
      <c r="G887" s="156"/>
      <c r="H887" s="156"/>
      <c r="I887" s="156"/>
      <c r="J887" s="156"/>
      <c r="K887" s="156"/>
      <c r="L887" s="156"/>
      <c r="M887" s="156"/>
      <c r="N887" s="156"/>
      <c r="O887" s="156"/>
      <c r="P887" s="156"/>
      <c r="Q887" s="156"/>
      <c r="R887" s="156"/>
      <c r="S887" s="156"/>
      <c r="T887" s="156"/>
      <c r="U887" s="156"/>
      <c r="V887" s="156"/>
      <c r="W887" s="156"/>
      <c r="X887" s="156"/>
      <c r="Y887" s="156"/>
      <c r="Z887" s="156"/>
    </row>
    <row r="888" spans="1:26" ht="15.75" customHeight="1" x14ac:dyDescent="0.25">
      <c r="A888" s="156"/>
      <c r="B888" s="156"/>
      <c r="C888" s="156"/>
      <c r="D888" s="156"/>
      <c r="E888" s="156"/>
      <c r="F888" s="156"/>
      <c r="G888" s="156"/>
      <c r="H888" s="156"/>
      <c r="I888" s="156"/>
      <c r="J888" s="156"/>
      <c r="K888" s="156"/>
      <c r="L888" s="156"/>
      <c r="M888" s="156"/>
      <c r="N888" s="156"/>
      <c r="O888" s="156"/>
      <c r="P888" s="156"/>
      <c r="Q888" s="156"/>
      <c r="R888" s="156"/>
      <c r="S888" s="156"/>
      <c r="T888" s="156"/>
      <c r="U888" s="156"/>
      <c r="V888" s="156"/>
      <c r="W888" s="156"/>
      <c r="X888" s="156"/>
      <c r="Y888" s="156"/>
      <c r="Z888" s="156"/>
    </row>
    <row r="889" spans="1:26" ht="15.75" customHeight="1" x14ac:dyDescent="0.25">
      <c r="A889" s="156"/>
      <c r="B889" s="156"/>
      <c r="C889" s="156"/>
      <c r="D889" s="156"/>
      <c r="E889" s="156"/>
      <c r="F889" s="156"/>
      <c r="G889" s="156"/>
      <c r="H889" s="156"/>
      <c r="I889" s="156"/>
      <c r="J889" s="156"/>
      <c r="K889" s="156"/>
      <c r="L889" s="156"/>
      <c r="M889" s="156"/>
      <c r="N889" s="156"/>
      <c r="O889" s="156"/>
      <c r="P889" s="156"/>
      <c r="Q889" s="156"/>
      <c r="R889" s="156"/>
      <c r="S889" s="156"/>
      <c r="T889" s="156"/>
      <c r="U889" s="156"/>
      <c r="V889" s="156"/>
      <c r="W889" s="156"/>
      <c r="X889" s="156"/>
      <c r="Y889" s="156"/>
      <c r="Z889" s="156"/>
    </row>
    <row r="890" spans="1:26" ht="15.75" customHeight="1" x14ac:dyDescent="0.25">
      <c r="A890" s="156"/>
      <c r="B890" s="156"/>
      <c r="C890" s="156"/>
      <c r="D890" s="156"/>
      <c r="E890" s="156"/>
      <c r="F890" s="156"/>
      <c r="G890" s="156"/>
      <c r="H890" s="156"/>
      <c r="I890" s="156"/>
      <c r="J890" s="156"/>
      <c r="K890" s="156"/>
      <c r="L890" s="156"/>
      <c r="M890" s="156"/>
      <c r="N890" s="156"/>
      <c r="O890" s="156"/>
      <c r="P890" s="156"/>
      <c r="Q890" s="156"/>
      <c r="R890" s="156"/>
      <c r="S890" s="156"/>
      <c r="T890" s="156"/>
      <c r="U890" s="156"/>
      <c r="V890" s="156"/>
      <c r="W890" s="156"/>
      <c r="X890" s="156"/>
      <c r="Y890" s="156"/>
      <c r="Z890" s="156"/>
    </row>
    <row r="891" spans="1:26" ht="15.75" customHeight="1" x14ac:dyDescent="0.25">
      <c r="A891" s="156"/>
      <c r="B891" s="156"/>
      <c r="C891" s="156"/>
      <c r="D891" s="156"/>
      <c r="E891" s="156"/>
      <c r="F891" s="156"/>
      <c r="G891" s="156"/>
      <c r="H891" s="156"/>
      <c r="I891" s="156"/>
      <c r="J891" s="156"/>
      <c r="K891" s="156"/>
      <c r="L891" s="156"/>
      <c r="M891" s="156"/>
      <c r="N891" s="156"/>
      <c r="O891" s="156"/>
      <c r="P891" s="156"/>
      <c r="Q891" s="156"/>
      <c r="R891" s="156"/>
      <c r="S891" s="156"/>
      <c r="T891" s="156"/>
      <c r="U891" s="156"/>
      <c r="V891" s="156"/>
      <c r="W891" s="156"/>
      <c r="X891" s="156"/>
      <c r="Y891" s="156"/>
      <c r="Z891" s="156"/>
    </row>
    <row r="892" spans="1:26" ht="15.75" customHeight="1" x14ac:dyDescent="0.25">
      <c r="A892" s="156"/>
      <c r="B892" s="156"/>
      <c r="C892" s="156"/>
      <c r="D892" s="156"/>
      <c r="E892" s="156"/>
      <c r="F892" s="156"/>
      <c r="G892" s="156"/>
      <c r="H892" s="156"/>
      <c r="I892" s="156"/>
      <c r="J892" s="156"/>
      <c r="K892" s="156"/>
      <c r="L892" s="156"/>
      <c r="M892" s="156"/>
      <c r="N892" s="156"/>
      <c r="O892" s="156"/>
      <c r="P892" s="156"/>
      <c r="Q892" s="156"/>
      <c r="R892" s="156"/>
      <c r="S892" s="156"/>
      <c r="T892" s="156"/>
      <c r="U892" s="156"/>
      <c r="V892" s="156"/>
      <c r="W892" s="156"/>
      <c r="X892" s="156"/>
      <c r="Y892" s="156"/>
      <c r="Z892" s="156"/>
    </row>
    <row r="893" spans="1:26" ht="15.75" customHeight="1" x14ac:dyDescent="0.25">
      <c r="A893" s="156"/>
      <c r="B893" s="156"/>
      <c r="C893" s="156"/>
      <c r="D893" s="156"/>
      <c r="E893" s="156"/>
      <c r="F893" s="156"/>
      <c r="G893" s="156"/>
      <c r="H893" s="156"/>
      <c r="I893" s="156"/>
      <c r="J893" s="156"/>
      <c r="K893" s="156"/>
      <c r="L893" s="156"/>
      <c r="M893" s="156"/>
      <c r="N893" s="156"/>
      <c r="O893" s="156"/>
      <c r="P893" s="156"/>
      <c r="Q893" s="156"/>
      <c r="R893" s="156"/>
      <c r="S893" s="156"/>
      <c r="T893" s="156"/>
      <c r="U893" s="156"/>
      <c r="V893" s="156"/>
      <c r="W893" s="156"/>
      <c r="X893" s="156"/>
      <c r="Y893" s="156"/>
      <c r="Z893" s="156"/>
    </row>
    <row r="894" spans="1:26" ht="15.75" customHeight="1" x14ac:dyDescent="0.25">
      <c r="A894" s="156"/>
      <c r="B894" s="156"/>
      <c r="C894" s="156"/>
      <c r="D894" s="156"/>
      <c r="E894" s="156"/>
      <c r="F894" s="156"/>
      <c r="G894" s="156"/>
      <c r="H894" s="156"/>
      <c r="I894" s="156"/>
      <c r="J894" s="156"/>
      <c r="K894" s="156"/>
      <c r="L894" s="156"/>
      <c r="M894" s="156"/>
      <c r="N894" s="156"/>
      <c r="O894" s="156"/>
      <c r="P894" s="156"/>
      <c r="Q894" s="156"/>
      <c r="R894" s="156"/>
      <c r="S894" s="156"/>
      <c r="T894" s="156"/>
      <c r="U894" s="156"/>
      <c r="V894" s="156"/>
      <c r="W894" s="156"/>
      <c r="X894" s="156"/>
      <c r="Y894" s="156"/>
      <c r="Z894" s="156"/>
    </row>
    <row r="895" spans="1:26" ht="15.75" customHeight="1" x14ac:dyDescent="0.25">
      <c r="A895" s="156"/>
      <c r="B895" s="156"/>
      <c r="C895" s="156"/>
      <c r="D895" s="156"/>
      <c r="E895" s="156"/>
      <c r="F895" s="156"/>
      <c r="G895" s="156"/>
      <c r="H895" s="156"/>
      <c r="I895" s="156"/>
      <c r="J895" s="156"/>
      <c r="K895" s="156"/>
      <c r="L895" s="156"/>
      <c r="M895" s="156"/>
      <c r="N895" s="156"/>
      <c r="O895" s="156"/>
      <c r="P895" s="156"/>
      <c r="Q895" s="156"/>
      <c r="R895" s="156"/>
      <c r="S895" s="156"/>
      <c r="T895" s="156"/>
      <c r="U895" s="156"/>
      <c r="V895" s="156"/>
      <c r="W895" s="156"/>
      <c r="X895" s="156"/>
      <c r="Y895" s="156"/>
      <c r="Z895" s="156"/>
    </row>
    <row r="896" spans="1:26" ht="15.75" customHeight="1" x14ac:dyDescent="0.25">
      <c r="A896" s="156"/>
      <c r="B896" s="156"/>
      <c r="C896" s="156"/>
      <c r="D896" s="156"/>
      <c r="E896" s="156"/>
      <c r="F896" s="156"/>
      <c r="G896" s="156"/>
      <c r="H896" s="156"/>
      <c r="I896" s="156"/>
      <c r="J896" s="156"/>
      <c r="K896" s="156"/>
      <c r="L896" s="156"/>
      <c r="M896" s="156"/>
      <c r="N896" s="156"/>
      <c r="O896" s="156"/>
      <c r="P896" s="156"/>
      <c r="Q896" s="156"/>
      <c r="R896" s="156"/>
      <c r="S896" s="156"/>
      <c r="T896" s="156"/>
      <c r="U896" s="156"/>
      <c r="V896" s="156"/>
      <c r="W896" s="156"/>
      <c r="X896" s="156"/>
      <c r="Y896" s="156"/>
      <c r="Z896" s="156"/>
    </row>
    <row r="897" spans="1:26" ht="15.75" customHeight="1" x14ac:dyDescent="0.25">
      <c r="A897" s="156"/>
      <c r="B897" s="156"/>
      <c r="C897" s="156"/>
      <c r="D897" s="156"/>
      <c r="E897" s="156"/>
      <c r="F897" s="156"/>
      <c r="G897" s="156"/>
      <c r="H897" s="156"/>
      <c r="I897" s="156"/>
      <c r="J897" s="156"/>
      <c r="K897" s="156"/>
      <c r="L897" s="156"/>
      <c r="M897" s="156"/>
      <c r="N897" s="156"/>
      <c r="O897" s="156"/>
      <c r="P897" s="156"/>
      <c r="Q897" s="156"/>
      <c r="R897" s="156"/>
      <c r="S897" s="156"/>
      <c r="T897" s="156"/>
      <c r="U897" s="156"/>
      <c r="V897" s="156"/>
      <c r="W897" s="156"/>
      <c r="X897" s="156"/>
      <c r="Y897" s="156"/>
      <c r="Z897" s="156"/>
    </row>
    <row r="898" spans="1:26" ht="15.75" customHeight="1" x14ac:dyDescent="0.25">
      <c r="A898" s="156"/>
      <c r="B898" s="156"/>
      <c r="C898" s="156"/>
      <c r="D898" s="156"/>
      <c r="E898" s="156"/>
      <c r="F898" s="156"/>
      <c r="G898" s="156"/>
      <c r="H898" s="156"/>
      <c r="I898" s="156"/>
      <c r="J898" s="156"/>
      <c r="K898" s="156"/>
      <c r="L898" s="156"/>
      <c r="M898" s="156"/>
      <c r="N898" s="156"/>
      <c r="O898" s="156"/>
      <c r="P898" s="156"/>
      <c r="Q898" s="156"/>
      <c r="R898" s="156"/>
      <c r="S898" s="156"/>
      <c r="T898" s="156"/>
      <c r="U898" s="156"/>
      <c r="V898" s="156"/>
      <c r="W898" s="156"/>
      <c r="X898" s="156"/>
      <c r="Y898" s="156"/>
      <c r="Z898" s="156"/>
    </row>
    <row r="899" spans="1:26" ht="15.75" customHeight="1" x14ac:dyDescent="0.25">
      <c r="A899" s="156"/>
      <c r="B899" s="156"/>
      <c r="C899" s="156"/>
      <c r="D899" s="156"/>
      <c r="E899" s="156"/>
      <c r="F899" s="156"/>
      <c r="G899" s="156"/>
      <c r="H899" s="156"/>
      <c r="I899" s="156"/>
      <c r="J899" s="156"/>
      <c r="K899" s="156"/>
      <c r="L899" s="156"/>
      <c r="M899" s="156"/>
      <c r="N899" s="156"/>
      <c r="O899" s="156"/>
      <c r="P899" s="156"/>
      <c r="Q899" s="156"/>
      <c r="R899" s="156"/>
      <c r="S899" s="156"/>
      <c r="T899" s="156"/>
      <c r="U899" s="156"/>
      <c r="V899" s="156"/>
      <c r="W899" s="156"/>
      <c r="X899" s="156"/>
      <c r="Y899" s="156"/>
      <c r="Z899" s="156"/>
    </row>
    <row r="900" spans="1:26" ht="15.75" customHeight="1" x14ac:dyDescent="0.25">
      <c r="A900" s="156"/>
      <c r="B900" s="156"/>
      <c r="C900" s="156"/>
      <c r="D900" s="156"/>
      <c r="E900" s="156"/>
      <c r="F900" s="156"/>
      <c r="G900" s="156"/>
      <c r="H900" s="156"/>
      <c r="I900" s="156"/>
      <c r="J900" s="156"/>
      <c r="K900" s="156"/>
      <c r="L900" s="156"/>
      <c r="M900" s="156"/>
      <c r="N900" s="156"/>
      <c r="O900" s="156"/>
      <c r="P900" s="156"/>
      <c r="Q900" s="156"/>
      <c r="R900" s="156"/>
      <c r="S900" s="156"/>
      <c r="T900" s="156"/>
      <c r="U900" s="156"/>
      <c r="V900" s="156"/>
      <c r="W900" s="156"/>
      <c r="X900" s="156"/>
      <c r="Y900" s="156"/>
      <c r="Z900" s="156"/>
    </row>
    <row r="901" spans="1:26" ht="15.75" customHeight="1" x14ac:dyDescent="0.25">
      <c r="A901" s="156"/>
      <c r="B901" s="156"/>
      <c r="C901" s="156"/>
      <c r="D901" s="156"/>
      <c r="E901" s="156"/>
      <c r="F901" s="156"/>
      <c r="G901" s="156"/>
      <c r="H901" s="156"/>
      <c r="I901" s="156"/>
      <c r="J901" s="156"/>
      <c r="K901" s="156"/>
      <c r="L901" s="156"/>
      <c r="M901" s="156"/>
      <c r="N901" s="156"/>
      <c r="O901" s="156"/>
      <c r="P901" s="156"/>
      <c r="Q901" s="156"/>
      <c r="R901" s="156"/>
      <c r="S901" s="156"/>
      <c r="T901" s="156"/>
      <c r="U901" s="156"/>
      <c r="V901" s="156"/>
      <c r="W901" s="156"/>
      <c r="X901" s="156"/>
      <c r="Y901" s="156"/>
      <c r="Z901" s="156"/>
    </row>
    <row r="902" spans="1:26" ht="15.75" customHeight="1" x14ac:dyDescent="0.25">
      <c r="A902" s="156"/>
      <c r="B902" s="156"/>
      <c r="C902" s="156"/>
      <c r="D902" s="156"/>
      <c r="E902" s="156"/>
      <c r="F902" s="156"/>
      <c r="G902" s="156"/>
      <c r="H902" s="156"/>
      <c r="I902" s="156"/>
      <c r="J902" s="156"/>
      <c r="K902" s="156"/>
      <c r="L902" s="156"/>
      <c r="M902" s="156"/>
      <c r="N902" s="156"/>
      <c r="O902" s="156"/>
      <c r="P902" s="156"/>
      <c r="Q902" s="156"/>
      <c r="R902" s="156"/>
      <c r="S902" s="156"/>
      <c r="T902" s="156"/>
      <c r="U902" s="156"/>
      <c r="V902" s="156"/>
      <c r="W902" s="156"/>
      <c r="X902" s="156"/>
      <c r="Y902" s="156"/>
      <c r="Z902" s="156"/>
    </row>
    <row r="903" spans="1:26" ht="15.75" customHeight="1" x14ac:dyDescent="0.25">
      <c r="A903" s="156"/>
      <c r="B903" s="156"/>
      <c r="C903" s="156"/>
      <c r="D903" s="156"/>
      <c r="E903" s="156"/>
      <c r="F903" s="156"/>
      <c r="G903" s="156"/>
      <c r="H903" s="156"/>
      <c r="I903" s="156"/>
      <c r="J903" s="156"/>
      <c r="K903" s="156"/>
      <c r="L903" s="156"/>
      <c r="M903" s="156"/>
      <c r="N903" s="156"/>
      <c r="O903" s="156"/>
      <c r="P903" s="156"/>
      <c r="Q903" s="156"/>
      <c r="R903" s="156"/>
      <c r="S903" s="156"/>
      <c r="T903" s="156"/>
      <c r="U903" s="156"/>
      <c r="V903" s="156"/>
      <c r="W903" s="156"/>
      <c r="X903" s="156"/>
      <c r="Y903" s="156"/>
      <c r="Z903" s="156"/>
    </row>
    <row r="904" spans="1:26" ht="15.75" customHeight="1" x14ac:dyDescent="0.25">
      <c r="A904" s="156"/>
      <c r="B904" s="156"/>
      <c r="C904" s="156"/>
      <c r="D904" s="156"/>
      <c r="E904" s="156"/>
      <c r="F904" s="156"/>
      <c r="G904" s="156"/>
      <c r="H904" s="156"/>
      <c r="I904" s="156"/>
      <c r="J904" s="156"/>
      <c r="K904" s="156"/>
      <c r="L904" s="156"/>
      <c r="M904" s="156"/>
      <c r="N904" s="156"/>
      <c r="O904" s="156"/>
      <c r="P904" s="156"/>
      <c r="Q904" s="156"/>
      <c r="R904" s="156"/>
      <c r="S904" s="156"/>
      <c r="T904" s="156"/>
      <c r="U904" s="156"/>
      <c r="V904" s="156"/>
      <c r="W904" s="156"/>
      <c r="X904" s="156"/>
      <c r="Y904" s="156"/>
      <c r="Z904" s="156"/>
    </row>
    <row r="905" spans="1:26" ht="15.75" customHeight="1" x14ac:dyDescent="0.25">
      <c r="A905" s="156"/>
      <c r="B905" s="156"/>
      <c r="C905" s="156"/>
      <c r="D905" s="156"/>
      <c r="E905" s="156"/>
      <c r="F905" s="156"/>
      <c r="G905" s="156"/>
      <c r="H905" s="156"/>
      <c r="I905" s="156"/>
      <c r="J905" s="156"/>
      <c r="K905" s="156"/>
      <c r="L905" s="156"/>
      <c r="M905" s="156"/>
      <c r="N905" s="156"/>
      <c r="O905" s="156"/>
      <c r="P905" s="156"/>
      <c r="Q905" s="156"/>
      <c r="R905" s="156"/>
      <c r="S905" s="156"/>
      <c r="T905" s="156"/>
      <c r="U905" s="156"/>
      <c r="V905" s="156"/>
      <c r="W905" s="156"/>
      <c r="X905" s="156"/>
      <c r="Y905" s="156"/>
      <c r="Z905" s="156"/>
    </row>
    <row r="906" spans="1:26" ht="15.75" customHeight="1" x14ac:dyDescent="0.25">
      <c r="A906" s="156"/>
      <c r="B906" s="156"/>
      <c r="C906" s="156"/>
      <c r="D906" s="156"/>
      <c r="E906" s="156"/>
      <c r="F906" s="156"/>
      <c r="G906" s="156"/>
      <c r="H906" s="156"/>
      <c r="I906" s="156"/>
      <c r="J906" s="156"/>
      <c r="K906" s="156"/>
      <c r="L906" s="156"/>
      <c r="M906" s="156"/>
      <c r="N906" s="156"/>
      <c r="O906" s="156"/>
      <c r="P906" s="156"/>
      <c r="Q906" s="156"/>
      <c r="R906" s="156"/>
      <c r="S906" s="156"/>
      <c r="T906" s="156"/>
      <c r="U906" s="156"/>
      <c r="V906" s="156"/>
      <c r="W906" s="156"/>
      <c r="X906" s="156"/>
      <c r="Y906" s="156"/>
      <c r="Z906" s="156"/>
    </row>
    <row r="907" spans="1:26" ht="15.75" customHeight="1" x14ac:dyDescent="0.25">
      <c r="A907" s="156"/>
      <c r="B907" s="156"/>
      <c r="C907" s="156"/>
      <c r="D907" s="156"/>
      <c r="E907" s="156"/>
      <c r="F907" s="156"/>
      <c r="G907" s="156"/>
      <c r="H907" s="156"/>
      <c r="I907" s="156"/>
      <c r="J907" s="156"/>
      <c r="K907" s="156"/>
      <c r="L907" s="156"/>
      <c r="M907" s="156"/>
      <c r="N907" s="156"/>
      <c r="O907" s="156"/>
      <c r="P907" s="156"/>
      <c r="Q907" s="156"/>
      <c r="R907" s="156"/>
      <c r="S907" s="156"/>
      <c r="T907" s="156"/>
      <c r="U907" s="156"/>
      <c r="V907" s="156"/>
      <c r="W907" s="156"/>
      <c r="X907" s="156"/>
      <c r="Y907" s="156"/>
      <c r="Z907" s="156"/>
    </row>
    <row r="908" spans="1:26" ht="15.75" customHeight="1" x14ac:dyDescent="0.25">
      <c r="A908" s="156"/>
      <c r="B908" s="156"/>
      <c r="C908" s="156"/>
      <c r="D908" s="156"/>
      <c r="E908" s="156"/>
      <c r="F908" s="156"/>
      <c r="G908" s="156"/>
      <c r="H908" s="156"/>
      <c r="I908" s="156"/>
      <c r="J908" s="156"/>
      <c r="K908" s="156"/>
      <c r="L908" s="156"/>
      <c r="M908" s="156"/>
      <c r="N908" s="156"/>
      <c r="O908" s="156"/>
      <c r="P908" s="156"/>
      <c r="Q908" s="156"/>
      <c r="R908" s="156"/>
      <c r="S908" s="156"/>
      <c r="T908" s="156"/>
      <c r="U908" s="156"/>
      <c r="V908" s="156"/>
      <c r="W908" s="156"/>
      <c r="X908" s="156"/>
      <c r="Y908" s="156"/>
      <c r="Z908" s="156"/>
    </row>
    <row r="909" spans="1:26" ht="15.75" customHeight="1" x14ac:dyDescent="0.25">
      <c r="A909" s="156"/>
      <c r="B909" s="156"/>
      <c r="C909" s="156"/>
      <c r="D909" s="156"/>
      <c r="E909" s="156"/>
      <c r="F909" s="156"/>
      <c r="G909" s="156"/>
      <c r="H909" s="156"/>
      <c r="I909" s="156"/>
      <c r="J909" s="156"/>
      <c r="K909" s="156"/>
      <c r="L909" s="156"/>
      <c r="M909" s="156"/>
      <c r="N909" s="156"/>
      <c r="O909" s="156"/>
      <c r="P909" s="156"/>
      <c r="Q909" s="156"/>
      <c r="R909" s="156"/>
      <c r="S909" s="156"/>
      <c r="T909" s="156"/>
      <c r="U909" s="156"/>
      <c r="V909" s="156"/>
      <c r="W909" s="156"/>
      <c r="X909" s="156"/>
      <c r="Y909" s="156"/>
      <c r="Z909" s="156"/>
    </row>
    <row r="910" spans="1:26" ht="15.75" customHeight="1" x14ac:dyDescent="0.25">
      <c r="A910" s="156"/>
      <c r="B910" s="156"/>
      <c r="C910" s="156"/>
      <c r="D910" s="156"/>
      <c r="E910" s="156"/>
      <c r="F910" s="156"/>
      <c r="G910" s="156"/>
      <c r="H910" s="156"/>
      <c r="I910" s="156"/>
      <c r="J910" s="156"/>
      <c r="K910" s="156"/>
      <c r="L910" s="156"/>
      <c r="M910" s="156"/>
      <c r="N910" s="156"/>
      <c r="O910" s="156"/>
      <c r="P910" s="156"/>
      <c r="Q910" s="156"/>
      <c r="R910" s="156"/>
      <c r="S910" s="156"/>
      <c r="T910" s="156"/>
      <c r="U910" s="156"/>
      <c r="V910" s="156"/>
      <c r="W910" s="156"/>
      <c r="X910" s="156"/>
      <c r="Y910" s="156"/>
      <c r="Z910" s="156"/>
    </row>
    <row r="911" spans="1:26" ht="15.75" customHeight="1" x14ac:dyDescent="0.25">
      <c r="A911" s="156"/>
      <c r="B911" s="156"/>
      <c r="C911" s="156"/>
      <c r="D911" s="156"/>
      <c r="E911" s="156"/>
      <c r="F911" s="156"/>
      <c r="G911" s="156"/>
      <c r="H911" s="156"/>
      <c r="I911" s="156"/>
      <c r="J911" s="156"/>
      <c r="K911" s="156"/>
      <c r="L911" s="156"/>
      <c r="M911" s="156"/>
      <c r="N911" s="156"/>
      <c r="O911" s="156"/>
      <c r="P911" s="156"/>
      <c r="Q911" s="156"/>
      <c r="R911" s="156"/>
      <c r="S911" s="156"/>
      <c r="T911" s="156"/>
      <c r="U911" s="156"/>
      <c r="V911" s="156"/>
      <c r="W911" s="156"/>
      <c r="X911" s="156"/>
      <c r="Y911" s="156"/>
      <c r="Z911" s="156"/>
    </row>
    <row r="912" spans="1:26" ht="15.75" customHeight="1" x14ac:dyDescent="0.25">
      <c r="A912" s="156"/>
      <c r="B912" s="156"/>
      <c r="C912" s="156"/>
      <c r="D912" s="156"/>
      <c r="E912" s="156"/>
      <c r="F912" s="156"/>
      <c r="G912" s="156"/>
      <c r="H912" s="156"/>
      <c r="I912" s="156"/>
      <c r="J912" s="156"/>
      <c r="K912" s="156"/>
      <c r="L912" s="156"/>
      <c r="M912" s="156"/>
      <c r="N912" s="156"/>
      <c r="O912" s="156"/>
      <c r="P912" s="156"/>
      <c r="Q912" s="156"/>
      <c r="R912" s="156"/>
      <c r="S912" s="156"/>
      <c r="T912" s="156"/>
      <c r="U912" s="156"/>
      <c r="V912" s="156"/>
      <c r="W912" s="156"/>
      <c r="X912" s="156"/>
      <c r="Y912" s="156"/>
      <c r="Z912" s="156"/>
    </row>
    <row r="913" spans="1:26" ht="15.75" customHeight="1" x14ac:dyDescent="0.25">
      <c r="A913" s="156"/>
      <c r="B913" s="156"/>
      <c r="C913" s="156"/>
      <c r="D913" s="156"/>
      <c r="E913" s="156"/>
      <c r="F913" s="156"/>
      <c r="G913" s="156"/>
      <c r="H913" s="156"/>
      <c r="I913" s="156"/>
      <c r="J913" s="156"/>
      <c r="K913" s="156"/>
      <c r="L913" s="156"/>
      <c r="M913" s="156"/>
      <c r="N913" s="156"/>
      <c r="O913" s="156"/>
      <c r="P913" s="156"/>
      <c r="Q913" s="156"/>
      <c r="R913" s="156"/>
      <c r="S913" s="156"/>
      <c r="T913" s="156"/>
      <c r="U913" s="156"/>
      <c r="V913" s="156"/>
      <c r="W913" s="156"/>
      <c r="X913" s="156"/>
      <c r="Y913" s="156"/>
      <c r="Z913" s="156"/>
    </row>
    <row r="914" spans="1:26" ht="15.75" customHeight="1" x14ac:dyDescent="0.25">
      <c r="A914" s="156"/>
      <c r="B914" s="156"/>
      <c r="C914" s="156"/>
      <c r="D914" s="156"/>
      <c r="E914" s="156"/>
      <c r="F914" s="156"/>
      <c r="G914" s="156"/>
      <c r="H914" s="156"/>
      <c r="I914" s="156"/>
      <c r="J914" s="156"/>
      <c r="K914" s="156"/>
      <c r="L914" s="156"/>
      <c r="M914" s="156"/>
      <c r="N914" s="156"/>
      <c r="O914" s="156"/>
      <c r="P914" s="156"/>
      <c r="Q914" s="156"/>
      <c r="R914" s="156"/>
      <c r="S914" s="156"/>
      <c r="T914" s="156"/>
      <c r="U914" s="156"/>
      <c r="V914" s="156"/>
      <c r="W914" s="156"/>
      <c r="X914" s="156"/>
      <c r="Y914" s="156"/>
      <c r="Z914" s="156"/>
    </row>
    <row r="915" spans="1:26" ht="15.75" customHeight="1" x14ac:dyDescent="0.25">
      <c r="A915" s="156"/>
      <c r="B915" s="156"/>
      <c r="C915" s="156"/>
      <c r="D915" s="156"/>
      <c r="E915" s="156"/>
      <c r="F915" s="156"/>
      <c r="G915" s="156"/>
      <c r="H915" s="156"/>
      <c r="I915" s="156"/>
      <c r="J915" s="156"/>
      <c r="K915" s="156"/>
      <c r="L915" s="156"/>
      <c r="M915" s="156"/>
      <c r="N915" s="156"/>
      <c r="O915" s="156"/>
      <c r="P915" s="156"/>
      <c r="Q915" s="156"/>
      <c r="R915" s="156"/>
      <c r="S915" s="156"/>
      <c r="T915" s="156"/>
      <c r="U915" s="156"/>
      <c r="V915" s="156"/>
      <c r="W915" s="156"/>
      <c r="X915" s="156"/>
      <c r="Y915" s="156"/>
      <c r="Z915" s="156"/>
    </row>
    <row r="916" spans="1:26" ht="15.75" customHeight="1" x14ac:dyDescent="0.25">
      <c r="A916" s="156"/>
      <c r="B916" s="156"/>
      <c r="C916" s="156"/>
      <c r="D916" s="156"/>
      <c r="E916" s="156"/>
      <c r="F916" s="156"/>
      <c r="G916" s="156"/>
      <c r="H916" s="156"/>
      <c r="I916" s="156"/>
      <c r="J916" s="156"/>
      <c r="K916" s="156"/>
      <c r="L916" s="156"/>
      <c r="M916" s="156"/>
      <c r="N916" s="156"/>
      <c r="O916" s="156"/>
      <c r="P916" s="156"/>
      <c r="Q916" s="156"/>
      <c r="R916" s="156"/>
      <c r="S916" s="156"/>
      <c r="T916" s="156"/>
      <c r="U916" s="156"/>
      <c r="V916" s="156"/>
      <c r="W916" s="156"/>
      <c r="X916" s="156"/>
      <c r="Y916" s="156"/>
      <c r="Z916" s="156"/>
    </row>
    <row r="917" spans="1:26" ht="15.75" customHeight="1" x14ac:dyDescent="0.25">
      <c r="A917" s="156"/>
      <c r="B917" s="156"/>
      <c r="C917" s="156"/>
      <c r="D917" s="156"/>
      <c r="E917" s="156"/>
      <c r="F917" s="156"/>
      <c r="G917" s="156"/>
      <c r="H917" s="156"/>
      <c r="I917" s="156"/>
      <c r="J917" s="156"/>
      <c r="K917" s="156"/>
      <c r="L917" s="156"/>
      <c r="M917" s="156"/>
      <c r="N917" s="156"/>
      <c r="O917" s="156"/>
      <c r="P917" s="156"/>
      <c r="Q917" s="156"/>
      <c r="R917" s="156"/>
      <c r="S917" s="156"/>
      <c r="T917" s="156"/>
      <c r="U917" s="156"/>
      <c r="V917" s="156"/>
      <c r="W917" s="156"/>
      <c r="X917" s="156"/>
      <c r="Y917" s="156"/>
      <c r="Z917" s="156"/>
    </row>
    <row r="918" spans="1:26" ht="15.75" customHeight="1" x14ac:dyDescent="0.25">
      <c r="A918" s="156"/>
      <c r="B918" s="156"/>
      <c r="C918" s="156"/>
      <c r="D918" s="156"/>
      <c r="E918" s="156"/>
      <c r="F918" s="156"/>
      <c r="G918" s="156"/>
      <c r="H918" s="156"/>
      <c r="I918" s="156"/>
      <c r="J918" s="156"/>
      <c r="K918" s="156"/>
      <c r="L918" s="156"/>
      <c r="M918" s="156"/>
      <c r="N918" s="156"/>
      <c r="O918" s="156"/>
      <c r="P918" s="156"/>
      <c r="Q918" s="156"/>
      <c r="R918" s="156"/>
      <c r="S918" s="156"/>
      <c r="T918" s="156"/>
      <c r="U918" s="156"/>
      <c r="V918" s="156"/>
      <c r="W918" s="156"/>
      <c r="X918" s="156"/>
      <c r="Y918" s="156"/>
      <c r="Z918" s="156"/>
    </row>
    <row r="919" spans="1:26" ht="15.75" customHeight="1" x14ac:dyDescent="0.25">
      <c r="A919" s="156"/>
      <c r="B919" s="156"/>
      <c r="C919" s="156"/>
      <c r="D919" s="156"/>
      <c r="E919" s="156"/>
      <c r="F919" s="156"/>
      <c r="G919" s="156"/>
      <c r="H919" s="156"/>
      <c r="I919" s="156"/>
      <c r="J919" s="156"/>
      <c r="K919" s="156"/>
      <c r="L919" s="156"/>
      <c r="M919" s="156"/>
      <c r="N919" s="156"/>
      <c r="O919" s="156"/>
      <c r="P919" s="156"/>
      <c r="Q919" s="156"/>
      <c r="R919" s="156"/>
      <c r="S919" s="156"/>
      <c r="T919" s="156"/>
      <c r="U919" s="156"/>
      <c r="V919" s="156"/>
      <c r="W919" s="156"/>
      <c r="X919" s="156"/>
      <c r="Y919" s="156"/>
      <c r="Z919" s="156"/>
    </row>
    <row r="920" spans="1:26" ht="15.75" customHeight="1" x14ac:dyDescent="0.25">
      <c r="A920" s="156"/>
      <c r="B920" s="156"/>
      <c r="C920" s="156"/>
      <c r="D920" s="156"/>
      <c r="E920" s="156"/>
      <c r="F920" s="156"/>
      <c r="G920" s="156"/>
      <c r="H920" s="156"/>
      <c r="I920" s="156"/>
      <c r="J920" s="156"/>
      <c r="K920" s="156"/>
      <c r="L920" s="156"/>
      <c r="M920" s="156"/>
      <c r="N920" s="156"/>
      <c r="O920" s="156"/>
      <c r="P920" s="156"/>
      <c r="Q920" s="156"/>
      <c r="R920" s="156"/>
      <c r="S920" s="156"/>
      <c r="T920" s="156"/>
      <c r="U920" s="156"/>
      <c r="V920" s="156"/>
      <c r="W920" s="156"/>
      <c r="X920" s="156"/>
      <c r="Y920" s="156"/>
      <c r="Z920" s="156"/>
    </row>
    <row r="921" spans="1:26" ht="15.75" customHeight="1" x14ac:dyDescent="0.25">
      <c r="A921" s="156"/>
      <c r="B921" s="156"/>
      <c r="C921" s="156"/>
      <c r="D921" s="156"/>
      <c r="E921" s="156"/>
      <c r="F921" s="156"/>
      <c r="G921" s="156"/>
      <c r="H921" s="156"/>
      <c r="I921" s="156"/>
      <c r="J921" s="156"/>
      <c r="K921" s="156"/>
      <c r="L921" s="156"/>
      <c r="M921" s="156"/>
      <c r="N921" s="156"/>
      <c r="O921" s="156"/>
      <c r="P921" s="156"/>
      <c r="Q921" s="156"/>
      <c r="R921" s="156"/>
      <c r="S921" s="156"/>
      <c r="T921" s="156"/>
      <c r="U921" s="156"/>
      <c r="V921" s="156"/>
      <c r="W921" s="156"/>
      <c r="X921" s="156"/>
      <c r="Y921" s="156"/>
      <c r="Z921" s="156"/>
    </row>
    <row r="922" spans="1:26" ht="15.75" customHeight="1" x14ac:dyDescent="0.25">
      <c r="A922" s="156"/>
      <c r="B922" s="156"/>
      <c r="C922" s="156"/>
      <c r="D922" s="156"/>
      <c r="E922" s="156"/>
      <c r="F922" s="156"/>
      <c r="G922" s="156"/>
      <c r="H922" s="156"/>
      <c r="I922" s="156"/>
      <c r="J922" s="156"/>
      <c r="K922" s="156"/>
      <c r="L922" s="156"/>
      <c r="M922" s="156"/>
      <c r="N922" s="156"/>
      <c r="O922" s="156"/>
      <c r="P922" s="156"/>
      <c r="Q922" s="156"/>
      <c r="R922" s="156"/>
      <c r="S922" s="156"/>
      <c r="T922" s="156"/>
      <c r="U922" s="156"/>
      <c r="V922" s="156"/>
      <c r="W922" s="156"/>
      <c r="X922" s="156"/>
      <c r="Y922" s="156"/>
      <c r="Z922" s="156"/>
    </row>
    <row r="923" spans="1:26" ht="15.75" customHeight="1" x14ac:dyDescent="0.25">
      <c r="A923" s="156"/>
      <c r="B923" s="156"/>
      <c r="C923" s="156"/>
      <c r="D923" s="156"/>
      <c r="E923" s="156"/>
      <c r="F923" s="156"/>
      <c r="G923" s="156"/>
      <c r="H923" s="156"/>
      <c r="I923" s="156"/>
      <c r="J923" s="156"/>
      <c r="K923" s="156"/>
      <c r="L923" s="156"/>
      <c r="M923" s="156"/>
      <c r="N923" s="156"/>
      <c r="O923" s="156"/>
      <c r="P923" s="156"/>
      <c r="Q923" s="156"/>
      <c r="R923" s="156"/>
      <c r="S923" s="156"/>
      <c r="T923" s="156"/>
      <c r="U923" s="156"/>
      <c r="V923" s="156"/>
      <c r="W923" s="156"/>
      <c r="X923" s="156"/>
      <c r="Y923" s="156"/>
      <c r="Z923" s="156"/>
    </row>
    <row r="924" spans="1:26" ht="15.75" customHeight="1" x14ac:dyDescent="0.25">
      <c r="A924" s="156"/>
      <c r="B924" s="156"/>
      <c r="C924" s="156"/>
      <c r="D924" s="156"/>
      <c r="E924" s="156"/>
      <c r="F924" s="156"/>
      <c r="G924" s="156"/>
      <c r="H924" s="156"/>
      <c r="I924" s="156"/>
      <c r="J924" s="156"/>
      <c r="K924" s="156"/>
      <c r="L924" s="156"/>
      <c r="M924" s="156"/>
      <c r="N924" s="156"/>
      <c r="O924" s="156"/>
      <c r="P924" s="156"/>
      <c r="Q924" s="156"/>
      <c r="R924" s="156"/>
      <c r="S924" s="156"/>
      <c r="T924" s="156"/>
      <c r="U924" s="156"/>
      <c r="V924" s="156"/>
      <c r="W924" s="156"/>
      <c r="X924" s="156"/>
      <c r="Y924" s="156"/>
      <c r="Z924" s="156"/>
    </row>
    <row r="925" spans="1:26" ht="15.75" customHeight="1" x14ac:dyDescent="0.25">
      <c r="A925" s="156"/>
      <c r="B925" s="156"/>
      <c r="C925" s="156"/>
      <c r="D925" s="156"/>
      <c r="E925" s="156"/>
      <c r="F925" s="156"/>
      <c r="G925" s="156"/>
      <c r="H925" s="156"/>
      <c r="I925" s="156"/>
      <c r="J925" s="156"/>
      <c r="K925" s="156"/>
      <c r="L925" s="156"/>
      <c r="M925" s="156"/>
      <c r="N925" s="156"/>
      <c r="O925" s="156"/>
      <c r="P925" s="156"/>
      <c r="Q925" s="156"/>
      <c r="R925" s="156"/>
      <c r="S925" s="156"/>
      <c r="T925" s="156"/>
      <c r="U925" s="156"/>
      <c r="V925" s="156"/>
      <c r="W925" s="156"/>
      <c r="X925" s="156"/>
      <c r="Y925" s="156"/>
      <c r="Z925" s="156"/>
    </row>
    <row r="926" spans="1:26" ht="15.75" customHeight="1" x14ac:dyDescent="0.25">
      <c r="A926" s="156"/>
      <c r="B926" s="156"/>
      <c r="C926" s="156"/>
      <c r="D926" s="156"/>
      <c r="E926" s="156"/>
      <c r="F926" s="156"/>
      <c r="G926" s="156"/>
      <c r="H926" s="156"/>
      <c r="I926" s="156"/>
      <c r="J926" s="156"/>
      <c r="K926" s="156"/>
      <c r="L926" s="156"/>
      <c r="M926" s="156"/>
      <c r="N926" s="156"/>
      <c r="O926" s="156"/>
      <c r="P926" s="156"/>
      <c r="Q926" s="156"/>
      <c r="R926" s="156"/>
      <c r="S926" s="156"/>
      <c r="T926" s="156"/>
      <c r="U926" s="156"/>
      <c r="V926" s="156"/>
      <c r="W926" s="156"/>
      <c r="X926" s="156"/>
      <c r="Y926" s="156"/>
      <c r="Z926" s="156"/>
    </row>
    <row r="927" spans="1:26" ht="15.75" customHeight="1" x14ac:dyDescent="0.25">
      <c r="A927" s="156"/>
      <c r="B927" s="156"/>
      <c r="C927" s="156"/>
      <c r="D927" s="156"/>
      <c r="E927" s="156"/>
      <c r="F927" s="156"/>
      <c r="G927" s="156"/>
      <c r="H927" s="156"/>
      <c r="I927" s="156"/>
      <c r="J927" s="156"/>
      <c r="K927" s="156"/>
      <c r="L927" s="156"/>
      <c r="M927" s="156"/>
      <c r="N927" s="156"/>
      <c r="O927" s="156"/>
      <c r="P927" s="156"/>
      <c r="Q927" s="156"/>
      <c r="R927" s="156"/>
      <c r="S927" s="156"/>
      <c r="T927" s="156"/>
      <c r="U927" s="156"/>
      <c r="V927" s="156"/>
      <c r="W927" s="156"/>
      <c r="X927" s="156"/>
      <c r="Y927" s="156"/>
      <c r="Z927" s="156"/>
    </row>
    <row r="928" spans="1:26" ht="15.75" customHeight="1" x14ac:dyDescent="0.25">
      <c r="A928" s="156"/>
      <c r="B928" s="156"/>
      <c r="C928" s="156"/>
      <c r="D928" s="156"/>
      <c r="E928" s="156"/>
      <c r="F928" s="156"/>
      <c r="G928" s="156"/>
      <c r="H928" s="156"/>
      <c r="I928" s="156"/>
      <c r="J928" s="156"/>
      <c r="K928" s="156"/>
      <c r="L928" s="156"/>
      <c r="M928" s="156"/>
      <c r="N928" s="156"/>
      <c r="O928" s="156"/>
      <c r="P928" s="156"/>
      <c r="Q928" s="156"/>
      <c r="R928" s="156"/>
      <c r="S928" s="156"/>
      <c r="T928" s="156"/>
      <c r="U928" s="156"/>
      <c r="V928" s="156"/>
      <c r="W928" s="156"/>
      <c r="X928" s="156"/>
      <c r="Y928" s="156"/>
      <c r="Z928" s="156"/>
    </row>
    <row r="929" spans="1:26" ht="15.75" customHeight="1" x14ac:dyDescent="0.25">
      <c r="A929" s="156"/>
      <c r="B929" s="156"/>
      <c r="C929" s="156"/>
      <c r="D929" s="156"/>
      <c r="E929" s="156"/>
      <c r="F929" s="156"/>
      <c r="G929" s="156"/>
      <c r="H929" s="156"/>
      <c r="I929" s="156"/>
      <c r="J929" s="156"/>
      <c r="K929" s="156"/>
      <c r="L929" s="156"/>
      <c r="M929" s="156"/>
      <c r="N929" s="156"/>
      <c r="O929" s="156"/>
      <c r="P929" s="156"/>
      <c r="Q929" s="156"/>
      <c r="R929" s="156"/>
      <c r="S929" s="156"/>
      <c r="T929" s="156"/>
      <c r="U929" s="156"/>
      <c r="V929" s="156"/>
      <c r="W929" s="156"/>
      <c r="X929" s="156"/>
      <c r="Y929" s="156"/>
      <c r="Z929" s="156"/>
    </row>
    <row r="930" spans="1:26" ht="15.75" customHeight="1" x14ac:dyDescent="0.25">
      <c r="A930" s="156"/>
      <c r="B930" s="156"/>
      <c r="C930" s="156"/>
      <c r="D930" s="156"/>
      <c r="E930" s="156"/>
      <c r="F930" s="156"/>
      <c r="G930" s="156"/>
      <c r="H930" s="156"/>
      <c r="I930" s="156"/>
      <c r="J930" s="156"/>
      <c r="K930" s="156"/>
      <c r="L930" s="156"/>
      <c r="M930" s="156"/>
      <c r="N930" s="156"/>
      <c r="O930" s="156"/>
      <c r="P930" s="156"/>
      <c r="Q930" s="156"/>
      <c r="R930" s="156"/>
      <c r="S930" s="156"/>
      <c r="T930" s="156"/>
      <c r="U930" s="156"/>
      <c r="V930" s="156"/>
      <c r="W930" s="156"/>
      <c r="X930" s="156"/>
      <c r="Y930" s="156"/>
      <c r="Z930" s="156"/>
    </row>
    <row r="931" spans="1:26" ht="15.75" customHeight="1" x14ac:dyDescent="0.25">
      <c r="A931" s="156"/>
      <c r="B931" s="156"/>
      <c r="C931" s="156"/>
      <c r="D931" s="156"/>
      <c r="E931" s="156"/>
      <c r="F931" s="156"/>
      <c r="G931" s="156"/>
      <c r="H931" s="156"/>
      <c r="I931" s="156"/>
      <c r="J931" s="156"/>
      <c r="K931" s="156"/>
      <c r="L931" s="156"/>
      <c r="M931" s="156"/>
      <c r="N931" s="156"/>
      <c r="O931" s="156"/>
      <c r="P931" s="156"/>
      <c r="Q931" s="156"/>
      <c r="R931" s="156"/>
      <c r="S931" s="156"/>
      <c r="T931" s="156"/>
      <c r="U931" s="156"/>
      <c r="V931" s="156"/>
      <c r="W931" s="156"/>
      <c r="X931" s="156"/>
      <c r="Y931" s="156"/>
      <c r="Z931" s="156"/>
    </row>
    <row r="932" spans="1:26" ht="15.75" customHeight="1" x14ac:dyDescent="0.25">
      <c r="A932" s="156"/>
      <c r="B932" s="156"/>
      <c r="C932" s="156"/>
      <c r="D932" s="156"/>
      <c r="E932" s="156"/>
      <c r="F932" s="156"/>
      <c r="G932" s="156"/>
      <c r="H932" s="156"/>
      <c r="I932" s="156"/>
      <c r="J932" s="156"/>
      <c r="K932" s="156"/>
      <c r="L932" s="156"/>
      <c r="M932" s="156"/>
      <c r="N932" s="156"/>
      <c r="O932" s="156"/>
      <c r="P932" s="156"/>
      <c r="Q932" s="156"/>
      <c r="R932" s="156"/>
      <c r="S932" s="156"/>
      <c r="T932" s="156"/>
      <c r="U932" s="156"/>
      <c r="V932" s="156"/>
      <c r="W932" s="156"/>
      <c r="X932" s="156"/>
      <c r="Y932" s="156"/>
      <c r="Z932" s="156"/>
    </row>
    <row r="933" spans="1:26" ht="15.75" customHeight="1" x14ac:dyDescent="0.25">
      <c r="A933" s="156"/>
      <c r="B933" s="156"/>
      <c r="C933" s="156"/>
      <c r="D933" s="156"/>
      <c r="E933" s="156"/>
      <c r="F933" s="156"/>
      <c r="G933" s="156"/>
      <c r="H933" s="156"/>
      <c r="I933" s="156"/>
      <c r="J933" s="156"/>
      <c r="K933" s="156"/>
      <c r="L933" s="156"/>
      <c r="M933" s="156"/>
      <c r="N933" s="156"/>
      <c r="O933" s="156"/>
      <c r="P933" s="156"/>
      <c r="Q933" s="156"/>
      <c r="R933" s="156"/>
      <c r="S933" s="156"/>
      <c r="T933" s="156"/>
      <c r="U933" s="156"/>
      <c r="V933" s="156"/>
      <c r="W933" s="156"/>
      <c r="X933" s="156"/>
      <c r="Y933" s="156"/>
      <c r="Z933" s="156"/>
    </row>
    <row r="934" spans="1:26" ht="15.75" customHeight="1" x14ac:dyDescent="0.25">
      <c r="A934" s="156"/>
      <c r="B934" s="156"/>
      <c r="C934" s="156"/>
      <c r="D934" s="156"/>
      <c r="E934" s="156"/>
      <c r="F934" s="156"/>
      <c r="G934" s="156"/>
      <c r="H934" s="156"/>
      <c r="I934" s="156"/>
      <c r="J934" s="156"/>
      <c r="K934" s="156"/>
      <c r="L934" s="156"/>
      <c r="M934" s="156"/>
      <c r="N934" s="156"/>
      <c r="O934" s="156"/>
      <c r="P934" s="156"/>
      <c r="Q934" s="156"/>
      <c r="R934" s="156"/>
      <c r="S934" s="156"/>
      <c r="T934" s="156"/>
      <c r="U934" s="156"/>
      <c r="V934" s="156"/>
      <c r="W934" s="156"/>
      <c r="X934" s="156"/>
      <c r="Y934" s="156"/>
      <c r="Z934" s="156"/>
    </row>
    <row r="935" spans="1:26" ht="15.75" customHeight="1" x14ac:dyDescent="0.25">
      <c r="A935" s="156"/>
      <c r="B935" s="156"/>
      <c r="C935" s="156"/>
      <c r="D935" s="156"/>
      <c r="E935" s="156"/>
      <c r="F935" s="156"/>
      <c r="G935" s="156"/>
      <c r="H935" s="156"/>
      <c r="I935" s="156"/>
      <c r="J935" s="156"/>
      <c r="K935" s="156"/>
      <c r="L935" s="156"/>
      <c r="M935" s="156"/>
      <c r="N935" s="156"/>
      <c r="O935" s="156"/>
      <c r="P935" s="156"/>
      <c r="Q935" s="156"/>
      <c r="R935" s="156"/>
      <c r="S935" s="156"/>
      <c r="T935" s="156"/>
      <c r="U935" s="156"/>
      <c r="V935" s="156"/>
      <c r="W935" s="156"/>
      <c r="X935" s="156"/>
      <c r="Y935" s="156"/>
      <c r="Z935" s="156"/>
    </row>
    <row r="936" spans="1:26" ht="15.75" customHeight="1" x14ac:dyDescent="0.25">
      <c r="A936" s="156"/>
      <c r="B936" s="156"/>
      <c r="C936" s="156"/>
      <c r="D936" s="156"/>
      <c r="E936" s="156"/>
      <c r="F936" s="156"/>
      <c r="G936" s="156"/>
      <c r="H936" s="156"/>
      <c r="I936" s="156"/>
      <c r="J936" s="156"/>
      <c r="K936" s="156"/>
      <c r="L936" s="156"/>
      <c r="M936" s="156"/>
      <c r="N936" s="156"/>
      <c r="O936" s="156"/>
      <c r="P936" s="156"/>
      <c r="Q936" s="156"/>
      <c r="R936" s="156"/>
      <c r="S936" s="156"/>
      <c r="T936" s="156"/>
      <c r="U936" s="156"/>
      <c r="V936" s="156"/>
      <c r="W936" s="156"/>
      <c r="X936" s="156"/>
      <c r="Y936" s="156"/>
      <c r="Z936" s="156"/>
    </row>
    <row r="937" spans="1:26" ht="15.75" customHeight="1" x14ac:dyDescent="0.25">
      <c r="A937" s="156"/>
      <c r="B937" s="156"/>
      <c r="C937" s="156"/>
      <c r="D937" s="156"/>
      <c r="E937" s="156"/>
      <c r="F937" s="156"/>
      <c r="G937" s="156"/>
      <c r="H937" s="156"/>
      <c r="I937" s="156"/>
      <c r="J937" s="156"/>
      <c r="K937" s="156"/>
      <c r="L937" s="156"/>
      <c r="M937" s="156"/>
      <c r="N937" s="156"/>
      <c r="O937" s="156"/>
      <c r="P937" s="156"/>
      <c r="Q937" s="156"/>
      <c r="R937" s="156"/>
      <c r="S937" s="156"/>
      <c r="T937" s="156"/>
      <c r="U937" s="156"/>
      <c r="V937" s="156"/>
      <c r="W937" s="156"/>
      <c r="X937" s="156"/>
      <c r="Y937" s="156"/>
      <c r="Z937" s="156"/>
    </row>
    <row r="938" spans="1:26" ht="15.75" customHeight="1" x14ac:dyDescent="0.25">
      <c r="A938" s="156"/>
      <c r="B938" s="156"/>
      <c r="C938" s="156"/>
      <c r="D938" s="156"/>
      <c r="E938" s="156"/>
      <c r="F938" s="156"/>
      <c r="G938" s="156"/>
      <c r="H938" s="156"/>
      <c r="I938" s="156"/>
      <c r="J938" s="156"/>
      <c r="K938" s="156"/>
      <c r="L938" s="156"/>
      <c r="M938" s="156"/>
      <c r="N938" s="156"/>
      <c r="O938" s="156"/>
      <c r="P938" s="156"/>
      <c r="Q938" s="156"/>
      <c r="R938" s="156"/>
      <c r="S938" s="156"/>
      <c r="T938" s="156"/>
      <c r="U938" s="156"/>
      <c r="V938" s="156"/>
      <c r="W938" s="156"/>
      <c r="X938" s="156"/>
      <c r="Y938" s="156"/>
      <c r="Z938" s="156"/>
    </row>
    <row r="939" spans="1:26" ht="15.75" customHeight="1" x14ac:dyDescent="0.25">
      <c r="A939" s="156"/>
      <c r="B939" s="156"/>
      <c r="C939" s="156"/>
      <c r="D939" s="156"/>
      <c r="E939" s="156"/>
      <c r="F939" s="156"/>
      <c r="G939" s="156"/>
      <c r="H939" s="156"/>
      <c r="I939" s="156"/>
      <c r="J939" s="156"/>
      <c r="K939" s="156"/>
      <c r="L939" s="156"/>
      <c r="M939" s="156"/>
      <c r="N939" s="156"/>
      <c r="O939" s="156"/>
      <c r="P939" s="156"/>
      <c r="Q939" s="156"/>
      <c r="R939" s="156"/>
      <c r="S939" s="156"/>
      <c r="T939" s="156"/>
      <c r="U939" s="156"/>
      <c r="V939" s="156"/>
      <c r="W939" s="156"/>
      <c r="X939" s="156"/>
      <c r="Y939" s="156"/>
      <c r="Z939" s="156"/>
    </row>
    <row r="940" spans="1:26" ht="15.75" customHeight="1" x14ac:dyDescent="0.25">
      <c r="A940" s="156"/>
      <c r="B940" s="156"/>
      <c r="C940" s="156"/>
      <c r="D940" s="156"/>
      <c r="E940" s="156"/>
      <c r="F940" s="156"/>
      <c r="G940" s="156"/>
      <c r="H940" s="156"/>
      <c r="I940" s="156"/>
      <c r="J940" s="156"/>
      <c r="K940" s="156"/>
      <c r="L940" s="156"/>
      <c r="M940" s="156"/>
      <c r="N940" s="156"/>
      <c r="O940" s="156"/>
      <c r="P940" s="156"/>
      <c r="Q940" s="156"/>
      <c r="R940" s="156"/>
      <c r="S940" s="156"/>
      <c r="T940" s="156"/>
      <c r="U940" s="156"/>
      <c r="V940" s="156"/>
      <c r="W940" s="156"/>
      <c r="X940" s="156"/>
      <c r="Y940" s="156"/>
      <c r="Z940" s="156"/>
    </row>
    <row r="941" spans="1:26" ht="15.75" customHeight="1" x14ac:dyDescent="0.25">
      <c r="A941" s="156"/>
      <c r="B941" s="156"/>
      <c r="C941" s="156"/>
      <c r="D941" s="156"/>
      <c r="E941" s="156"/>
      <c r="F941" s="156"/>
      <c r="G941" s="156"/>
      <c r="H941" s="156"/>
      <c r="I941" s="156"/>
      <c r="J941" s="156"/>
      <c r="K941" s="156"/>
      <c r="L941" s="156"/>
      <c r="M941" s="156"/>
      <c r="N941" s="156"/>
      <c r="O941" s="156"/>
      <c r="P941" s="156"/>
      <c r="Q941" s="156"/>
      <c r="R941" s="156"/>
      <c r="S941" s="156"/>
      <c r="T941" s="156"/>
      <c r="U941" s="156"/>
      <c r="V941" s="156"/>
      <c r="W941" s="156"/>
      <c r="X941" s="156"/>
      <c r="Y941" s="156"/>
      <c r="Z941" s="156"/>
    </row>
    <row r="942" spans="1:26" ht="15.75" customHeight="1" x14ac:dyDescent="0.25">
      <c r="A942" s="156"/>
      <c r="B942" s="156"/>
      <c r="C942" s="156"/>
      <c r="D942" s="156"/>
      <c r="E942" s="156"/>
      <c r="F942" s="156"/>
      <c r="G942" s="156"/>
      <c r="H942" s="156"/>
      <c r="I942" s="156"/>
      <c r="J942" s="156"/>
      <c r="K942" s="156"/>
      <c r="L942" s="156"/>
      <c r="M942" s="156"/>
      <c r="N942" s="156"/>
      <c r="O942" s="156"/>
      <c r="P942" s="156"/>
      <c r="Q942" s="156"/>
      <c r="R942" s="156"/>
      <c r="S942" s="156"/>
      <c r="T942" s="156"/>
      <c r="U942" s="156"/>
      <c r="V942" s="156"/>
      <c r="W942" s="156"/>
      <c r="X942" s="156"/>
      <c r="Y942" s="156"/>
      <c r="Z942" s="156"/>
    </row>
    <row r="943" spans="1:26" ht="15.75" customHeight="1" x14ac:dyDescent="0.25">
      <c r="A943" s="156"/>
      <c r="B943" s="156"/>
      <c r="C943" s="156"/>
      <c r="D943" s="156"/>
      <c r="E943" s="156"/>
      <c r="F943" s="156"/>
      <c r="G943" s="156"/>
      <c r="H943" s="156"/>
      <c r="I943" s="156"/>
      <c r="J943" s="156"/>
      <c r="K943" s="156"/>
      <c r="L943" s="156"/>
      <c r="M943" s="156"/>
      <c r="N943" s="156"/>
      <c r="O943" s="156"/>
      <c r="P943" s="156"/>
      <c r="Q943" s="156"/>
      <c r="R943" s="156"/>
      <c r="S943" s="156"/>
      <c r="T943" s="156"/>
      <c r="U943" s="156"/>
      <c r="V943" s="156"/>
      <c r="W943" s="156"/>
      <c r="X943" s="156"/>
      <c r="Y943" s="156"/>
      <c r="Z943" s="156"/>
    </row>
    <row r="944" spans="1:26" ht="15.75" customHeight="1" x14ac:dyDescent="0.25">
      <c r="A944" s="156"/>
      <c r="B944" s="156"/>
      <c r="C944" s="156"/>
      <c r="D944" s="156"/>
      <c r="E944" s="156"/>
      <c r="F944" s="156"/>
      <c r="G944" s="156"/>
      <c r="H944" s="156"/>
      <c r="I944" s="156"/>
      <c r="J944" s="156"/>
      <c r="K944" s="156"/>
      <c r="L944" s="156"/>
      <c r="M944" s="156"/>
      <c r="N944" s="156"/>
      <c r="O944" s="156"/>
      <c r="P944" s="156"/>
      <c r="Q944" s="156"/>
      <c r="R944" s="156"/>
      <c r="S944" s="156"/>
      <c r="T944" s="156"/>
      <c r="U944" s="156"/>
      <c r="V944" s="156"/>
      <c r="W944" s="156"/>
      <c r="X944" s="156"/>
      <c r="Y944" s="156"/>
      <c r="Z944" s="156"/>
    </row>
    <row r="945" spans="1:26" ht="15.75" customHeight="1" x14ac:dyDescent="0.25">
      <c r="A945" s="156"/>
      <c r="B945" s="156"/>
      <c r="C945" s="156"/>
      <c r="D945" s="156"/>
      <c r="E945" s="156"/>
      <c r="F945" s="156"/>
      <c r="G945" s="156"/>
      <c r="H945" s="156"/>
      <c r="I945" s="156"/>
      <c r="J945" s="156"/>
      <c r="K945" s="156"/>
      <c r="L945" s="156"/>
      <c r="M945" s="156"/>
      <c r="N945" s="156"/>
      <c r="O945" s="156"/>
      <c r="P945" s="156"/>
      <c r="Q945" s="156"/>
      <c r="R945" s="156"/>
      <c r="S945" s="156"/>
      <c r="T945" s="156"/>
      <c r="U945" s="156"/>
      <c r="V945" s="156"/>
      <c r="W945" s="156"/>
      <c r="X945" s="156"/>
      <c r="Y945" s="156"/>
      <c r="Z945" s="156"/>
    </row>
    <row r="946" spans="1:26" ht="15.75" customHeight="1" x14ac:dyDescent="0.25">
      <c r="A946" s="156"/>
      <c r="B946" s="156"/>
      <c r="C946" s="156"/>
      <c r="D946" s="156"/>
      <c r="E946" s="156"/>
      <c r="F946" s="156"/>
      <c r="G946" s="156"/>
      <c r="H946" s="156"/>
      <c r="I946" s="156"/>
      <c r="J946" s="156"/>
      <c r="K946" s="156"/>
      <c r="L946" s="156"/>
      <c r="M946" s="156"/>
      <c r="N946" s="156"/>
      <c r="O946" s="156"/>
      <c r="P946" s="156"/>
      <c r="Q946" s="156"/>
      <c r="R946" s="156"/>
      <c r="S946" s="156"/>
      <c r="T946" s="156"/>
      <c r="U946" s="156"/>
      <c r="V946" s="156"/>
      <c r="W946" s="156"/>
      <c r="X946" s="156"/>
      <c r="Y946" s="156"/>
      <c r="Z946" s="156"/>
    </row>
    <row r="947" spans="1:26" ht="15.75" customHeight="1" x14ac:dyDescent="0.25">
      <c r="A947" s="156"/>
      <c r="B947" s="156"/>
      <c r="C947" s="156"/>
      <c r="D947" s="156"/>
      <c r="E947" s="156"/>
      <c r="F947" s="156"/>
      <c r="G947" s="156"/>
      <c r="H947" s="156"/>
      <c r="I947" s="156"/>
      <c r="J947" s="156"/>
      <c r="K947" s="156"/>
      <c r="L947" s="156"/>
      <c r="M947" s="156"/>
      <c r="N947" s="156"/>
      <c r="O947" s="156"/>
      <c r="P947" s="156"/>
      <c r="Q947" s="156"/>
      <c r="R947" s="156"/>
      <c r="S947" s="156"/>
      <c r="T947" s="156"/>
      <c r="U947" s="156"/>
      <c r="V947" s="156"/>
      <c r="W947" s="156"/>
      <c r="X947" s="156"/>
      <c r="Y947" s="156"/>
      <c r="Z947" s="156"/>
    </row>
    <row r="948" spans="1:26" ht="15.75" customHeight="1" x14ac:dyDescent="0.25">
      <c r="A948" s="156"/>
      <c r="B948" s="156"/>
      <c r="C948" s="156"/>
      <c r="D948" s="156"/>
      <c r="E948" s="156"/>
      <c r="F948" s="156"/>
      <c r="G948" s="156"/>
      <c r="H948" s="156"/>
      <c r="I948" s="156"/>
      <c r="J948" s="156"/>
      <c r="K948" s="156"/>
      <c r="L948" s="156"/>
      <c r="M948" s="156"/>
      <c r="N948" s="156"/>
      <c r="O948" s="156"/>
      <c r="P948" s="156"/>
      <c r="Q948" s="156"/>
      <c r="R948" s="156"/>
      <c r="S948" s="156"/>
      <c r="T948" s="156"/>
      <c r="U948" s="156"/>
      <c r="V948" s="156"/>
      <c r="W948" s="156"/>
      <c r="X948" s="156"/>
      <c r="Y948" s="156"/>
      <c r="Z948" s="156"/>
    </row>
    <row r="949" spans="1:26" ht="15.75" customHeight="1" x14ac:dyDescent="0.25">
      <c r="A949" s="156"/>
      <c r="B949" s="156"/>
      <c r="C949" s="156"/>
      <c r="D949" s="156"/>
      <c r="E949" s="156"/>
      <c r="F949" s="156"/>
      <c r="G949" s="156"/>
      <c r="H949" s="156"/>
      <c r="I949" s="156"/>
      <c r="J949" s="156"/>
      <c r="K949" s="156"/>
      <c r="L949" s="156"/>
      <c r="M949" s="156"/>
      <c r="N949" s="156"/>
      <c r="O949" s="156"/>
      <c r="P949" s="156"/>
      <c r="Q949" s="156"/>
      <c r="R949" s="156"/>
      <c r="S949" s="156"/>
      <c r="T949" s="156"/>
      <c r="U949" s="156"/>
      <c r="V949" s="156"/>
      <c r="W949" s="156"/>
      <c r="X949" s="156"/>
      <c r="Y949" s="156"/>
      <c r="Z949" s="156"/>
    </row>
    <row r="950" spans="1:26" ht="15.75" customHeight="1" x14ac:dyDescent="0.25">
      <c r="A950" s="156"/>
      <c r="B950" s="156"/>
      <c r="C950" s="156"/>
      <c r="D950" s="156"/>
      <c r="E950" s="156"/>
      <c r="F950" s="156"/>
      <c r="G950" s="156"/>
      <c r="H950" s="156"/>
      <c r="I950" s="156"/>
      <c r="J950" s="156"/>
      <c r="K950" s="156"/>
      <c r="L950" s="156"/>
      <c r="M950" s="156"/>
      <c r="N950" s="156"/>
      <c r="O950" s="156"/>
      <c r="P950" s="156"/>
      <c r="Q950" s="156"/>
      <c r="R950" s="156"/>
      <c r="S950" s="156"/>
      <c r="T950" s="156"/>
      <c r="U950" s="156"/>
      <c r="V950" s="156"/>
      <c r="W950" s="156"/>
      <c r="X950" s="156"/>
      <c r="Y950" s="156"/>
      <c r="Z950" s="156"/>
    </row>
    <row r="951" spans="1:26" ht="15.75" customHeight="1" x14ac:dyDescent="0.25">
      <c r="A951" s="156"/>
      <c r="B951" s="156"/>
      <c r="C951" s="156"/>
      <c r="D951" s="156"/>
      <c r="E951" s="156"/>
      <c r="F951" s="156"/>
      <c r="G951" s="156"/>
      <c r="H951" s="156"/>
      <c r="I951" s="156"/>
      <c r="J951" s="156"/>
      <c r="K951" s="156"/>
      <c r="L951" s="156"/>
      <c r="M951" s="156"/>
      <c r="N951" s="156"/>
      <c r="O951" s="156"/>
      <c r="P951" s="156"/>
      <c r="Q951" s="156"/>
      <c r="R951" s="156"/>
      <c r="S951" s="156"/>
      <c r="T951" s="156"/>
      <c r="U951" s="156"/>
      <c r="V951" s="156"/>
      <c r="W951" s="156"/>
      <c r="X951" s="156"/>
      <c r="Y951" s="156"/>
      <c r="Z951" s="156"/>
    </row>
    <row r="952" spans="1:26" ht="15.75" customHeight="1" x14ac:dyDescent="0.25">
      <c r="A952" s="156"/>
      <c r="B952" s="156"/>
      <c r="C952" s="156"/>
      <c r="D952" s="156"/>
      <c r="E952" s="156"/>
      <c r="F952" s="156"/>
      <c r="G952" s="156"/>
      <c r="H952" s="156"/>
      <c r="I952" s="156"/>
      <c r="J952" s="156"/>
      <c r="K952" s="156"/>
      <c r="L952" s="156"/>
      <c r="M952" s="156"/>
      <c r="N952" s="156"/>
      <c r="O952" s="156"/>
      <c r="P952" s="156"/>
      <c r="Q952" s="156"/>
      <c r="R952" s="156"/>
      <c r="S952" s="156"/>
      <c r="T952" s="156"/>
      <c r="U952" s="156"/>
      <c r="V952" s="156"/>
      <c r="W952" s="156"/>
      <c r="X952" s="156"/>
      <c r="Y952" s="156"/>
      <c r="Z952" s="156"/>
    </row>
    <row r="953" spans="1:26" ht="15.75" customHeight="1" x14ac:dyDescent="0.25">
      <c r="A953" s="156"/>
      <c r="B953" s="156"/>
      <c r="C953" s="156"/>
      <c r="D953" s="156"/>
      <c r="E953" s="156"/>
      <c r="F953" s="156"/>
      <c r="G953" s="156"/>
      <c r="H953" s="156"/>
      <c r="I953" s="156"/>
      <c r="J953" s="156"/>
      <c r="K953" s="156"/>
      <c r="L953" s="156"/>
      <c r="M953" s="156"/>
      <c r="N953" s="156"/>
      <c r="O953" s="156"/>
      <c r="P953" s="156"/>
      <c r="Q953" s="156"/>
      <c r="R953" s="156"/>
      <c r="S953" s="156"/>
      <c r="T953" s="156"/>
      <c r="U953" s="156"/>
      <c r="V953" s="156"/>
      <c r="W953" s="156"/>
      <c r="X953" s="156"/>
      <c r="Y953" s="156"/>
      <c r="Z953" s="156"/>
    </row>
    <row r="954" spans="1:26" ht="15.75" customHeight="1" x14ac:dyDescent="0.25">
      <c r="A954" s="156"/>
      <c r="B954" s="156"/>
      <c r="C954" s="156"/>
      <c r="D954" s="156"/>
      <c r="E954" s="156"/>
      <c r="F954" s="156"/>
      <c r="G954" s="156"/>
      <c r="H954" s="156"/>
      <c r="I954" s="156"/>
      <c r="J954" s="156"/>
      <c r="K954" s="156"/>
      <c r="L954" s="156"/>
      <c r="M954" s="156"/>
      <c r="N954" s="156"/>
      <c r="O954" s="156"/>
      <c r="P954" s="156"/>
      <c r="Q954" s="156"/>
      <c r="R954" s="156"/>
      <c r="S954" s="156"/>
      <c r="T954" s="156"/>
      <c r="U954" s="156"/>
      <c r="V954" s="156"/>
      <c r="W954" s="156"/>
      <c r="X954" s="156"/>
      <c r="Y954" s="156"/>
      <c r="Z954" s="156"/>
    </row>
    <row r="955" spans="1:26" ht="15.75" customHeight="1" x14ac:dyDescent="0.25">
      <c r="A955" s="156"/>
      <c r="B955" s="156"/>
      <c r="C955" s="156"/>
      <c r="D955" s="156"/>
      <c r="E955" s="156"/>
      <c r="F955" s="156"/>
      <c r="G955" s="156"/>
      <c r="H955" s="156"/>
      <c r="I955" s="156"/>
      <c r="J955" s="156"/>
      <c r="K955" s="156"/>
      <c r="L955" s="156"/>
      <c r="M955" s="156"/>
      <c r="N955" s="156"/>
      <c r="O955" s="156"/>
      <c r="P955" s="156"/>
      <c r="Q955" s="156"/>
      <c r="R955" s="156"/>
      <c r="S955" s="156"/>
      <c r="T955" s="156"/>
      <c r="U955" s="156"/>
      <c r="V955" s="156"/>
      <c r="W955" s="156"/>
      <c r="X955" s="156"/>
      <c r="Y955" s="156"/>
      <c r="Z955" s="156"/>
    </row>
    <row r="956" spans="1:26" ht="15.75" customHeight="1" x14ac:dyDescent="0.25">
      <c r="A956" s="156"/>
      <c r="B956" s="156"/>
      <c r="C956" s="156"/>
      <c r="D956" s="156"/>
      <c r="E956" s="156"/>
      <c r="F956" s="156"/>
      <c r="G956" s="156"/>
      <c r="H956" s="156"/>
      <c r="I956" s="156"/>
      <c r="J956" s="156"/>
      <c r="K956" s="156"/>
      <c r="L956" s="156"/>
      <c r="M956" s="156"/>
      <c r="N956" s="156"/>
      <c r="O956" s="156"/>
      <c r="P956" s="156"/>
      <c r="Q956" s="156"/>
      <c r="R956" s="156"/>
      <c r="S956" s="156"/>
      <c r="T956" s="156"/>
      <c r="U956" s="156"/>
      <c r="V956" s="156"/>
      <c r="W956" s="156"/>
      <c r="X956" s="156"/>
      <c r="Y956" s="156"/>
      <c r="Z956" s="156"/>
    </row>
    <row r="957" spans="1:26" ht="15.75" customHeight="1" x14ac:dyDescent="0.25">
      <c r="A957" s="156"/>
      <c r="B957" s="156"/>
      <c r="C957" s="156"/>
      <c r="D957" s="156"/>
      <c r="E957" s="156"/>
      <c r="F957" s="156"/>
      <c r="G957" s="156"/>
      <c r="H957" s="156"/>
      <c r="I957" s="156"/>
      <c r="J957" s="156"/>
      <c r="K957" s="156"/>
      <c r="L957" s="156"/>
      <c r="M957" s="156"/>
      <c r="N957" s="156"/>
      <c r="O957" s="156"/>
      <c r="P957" s="156"/>
      <c r="Q957" s="156"/>
      <c r="R957" s="156"/>
      <c r="S957" s="156"/>
      <c r="T957" s="156"/>
      <c r="U957" s="156"/>
      <c r="V957" s="156"/>
      <c r="W957" s="156"/>
      <c r="X957" s="156"/>
      <c r="Y957" s="156"/>
      <c r="Z957" s="156"/>
    </row>
    <row r="958" spans="1:26" ht="15.75" customHeight="1" x14ac:dyDescent="0.25">
      <c r="A958" s="156"/>
      <c r="B958" s="156"/>
      <c r="C958" s="156"/>
      <c r="D958" s="156"/>
      <c r="E958" s="156"/>
      <c r="F958" s="156"/>
      <c r="G958" s="156"/>
      <c r="H958" s="156"/>
      <c r="I958" s="156"/>
      <c r="J958" s="156"/>
      <c r="K958" s="156"/>
      <c r="L958" s="156"/>
      <c r="M958" s="156"/>
      <c r="N958" s="156"/>
      <c r="O958" s="156"/>
      <c r="P958" s="156"/>
      <c r="Q958" s="156"/>
      <c r="R958" s="156"/>
      <c r="S958" s="156"/>
      <c r="T958" s="156"/>
      <c r="U958" s="156"/>
      <c r="V958" s="156"/>
      <c r="W958" s="156"/>
      <c r="X958" s="156"/>
      <c r="Y958" s="156"/>
      <c r="Z958" s="156"/>
    </row>
    <row r="959" spans="1:26" ht="15.75" customHeight="1" x14ac:dyDescent="0.25">
      <c r="A959" s="156"/>
      <c r="B959" s="156"/>
      <c r="C959" s="156"/>
      <c r="D959" s="156"/>
      <c r="E959" s="156"/>
      <c r="F959" s="156"/>
      <c r="G959" s="156"/>
      <c r="H959" s="156"/>
      <c r="I959" s="156"/>
      <c r="J959" s="156"/>
      <c r="K959" s="156"/>
      <c r="L959" s="156"/>
      <c r="M959" s="156"/>
      <c r="N959" s="156"/>
      <c r="O959" s="156"/>
      <c r="P959" s="156"/>
      <c r="Q959" s="156"/>
      <c r="R959" s="156"/>
      <c r="S959" s="156"/>
      <c r="T959" s="156"/>
      <c r="U959" s="156"/>
      <c r="V959" s="156"/>
      <c r="W959" s="156"/>
      <c r="X959" s="156"/>
      <c r="Y959" s="156"/>
      <c r="Z959" s="156"/>
    </row>
    <row r="960" spans="1:26" ht="15.75" customHeight="1" x14ac:dyDescent="0.25">
      <c r="A960" s="156"/>
      <c r="B960" s="156"/>
      <c r="C960" s="156"/>
      <c r="D960" s="156"/>
      <c r="E960" s="156"/>
      <c r="F960" s="156"/>
      <c r="G960" s="156"/>
      <c r="H960" s="156"/>
      <c r="I960" s="156"/>
      <c r="J960" s="156"/>
      <c r="K960" s="156"/>
      <c r="L960" s="156"/>
      <c r="M960" s="156"/>
      <c r="N960" s="156"/>
      <c r="O960" s="156"/>
      <c r="P960" s="156"/>
      <c r="Q960" s="156"/>
      <c r="R960" s="156"/>
      <c r="S960" s="156"/>
      <c r="T960" s="156"/>
      <c r="U960" s="156"/>
      <c r="V960" s="156"/>
      <c r="W960" s="156"/>
      <c r="X960" s="156"/>
      <c r="Y960" s="156"/>
      <c r="Z960" s="156"/>
    </row>
    <row r="961" spans="1:26" ht="15.75" customHeight="1" x14ac:dyDescent="0.25">
      <c r="A961" s="156"/>
      <c r="B961" s="156"/>
      <c r="C961" s="156"/>
      <c r="D961" s="156"/>
      <c r="E961" s="156"/>
      <c r="F961" s="156"/>
      <c r="G961" s="156"/>
      <c r="H961" s="156"/>
      <c r="I961" s="156"/>
      <c r="J961" s="156"/>
      <c r="K961" s="156"/>
      <c r="L961" s="156"/>
      <c r="M961" s="156"/>
      <c r="N961" s="156"/>
      <c r="O961" s="156"/>
      <c r="P961" s="156"/>
      <c r="Q961" s="156"/>
      <c r="R961" s="156"/>
      <c r="S961" s="156"/>
      <c r="T961" s="156"/>
      <c r="U961" s="156"/>
      <c r="V961" s="156"/>
      <c r="W961" s="156"/>
      <c r="X961" s="156"/>
      <c r="Y961" s="156"/>
      <c r="Z961" s="156"/>
    </row>
    <row r="962" spans="1:26" ht="15.75" customHeight="1" x14ac:dyDescent="0.25">
      <c r="A962" s="156"/>
      <c r="B962" s="156"/>
      <c r="C962" s="156"/>
      <c r="D962" s="156"/>
      <c r="E962" s="156"/>
      <c r="F962" s="156"/>
      <c r="G962" s="156"/>
      <c r="H962" s="156"/>
      <c r="I962" s="156"/>
      <c r="J962" s="156"/>
      <c r="K962" s="156"/>
      <c r="L962" s="156"/>
      <c r="M962" s="156"/>
      <c r="N962" s="156"/>
      <c r="O962" s="156"/>
      <c r="P962" s="156"/>
      <c r="Q962" s="156"/>
      <c r="R962" s="156"/>
      <c r="S962" s="156"/>
      <c r="T962" s="156"/>
      <c r="U962" s="156"/>
      <c r="V962" s="156"/>
      <c r="W962" s="156"/>
      <c r="X962" s="156"/>
      <c r="Y962" s="156"/>
      <c r="Z962" s="156"/>
    </row>
    <row r="963" spans="1:26" ht="15.75" customHeight="1" x14ac:dyDescent="0.25">
      <c r="A963" s="156"/>
      <c r="B963" s="156"/>
      <c r="C963" s="156"/>
      <c r="D963" s="156"/>
      <c r="E963" s="156"/>
      <c r="F963" s="156"/>
      <c r="G963" s="156"/>
      <c r="H963" s="156"/>
      <c r="I963" s="156"/>
      <c r="J963" s="156"/>
      <c r="K963" s="156"/>
      <c r="L963" s="156"/>
      <c r="M963" s="156"/>
      <c r="N963" s="156"/>
      <c r="O963" s="156"/>
      <c r="P963" s="156"/>
      <c r="Q963" s="156"/>
      <c r="R963" s="156"/>
      <c r="S963" s="156"/>
      <c r="T963" s="156"/>
      <c r="U963" s="156"/>
      <c r="V963" s="156"/>
      <c r="W963" s="156"/>
      <c r="X963" s="156"/>
      <c r="Y963" s="156"/>
      <c r="Z963" s="156"/>
    </row>
    <row r="964" spans="1:26" ht="15.75" customHeight="1" x14ac:dyDescent="0.25">
      <c r="A964" s="156"/>
      <c r="B964" s="156"/>
      <c r="C964" s="156"/>
      <c r="D964" s="156"/>
      <c r="E964" s="156"/>
      <c r="F964" s="156"/>
      <c r="G964" s="156"/>
      <c r="H964" s="156"/>
      <c r="I964" s="156"/>
      <c r="J964" s="156"/>
      <c r="K964" s="156"/>
      <c r="L964" s="156"/>
      <c r="M964" s="156"/>
      <c r="N964" s="156"/>
      <c r="O964" s="156"/>
      <c r="P964" s="156"/>
      <c r="Q964" s="156"/>
      <c r="R964" s="156"/>
      <c r="S964" s="156"/>
      <c r="T964" s="156"/>
      <c r="U964" s="156"/>
      <c r="V964" s="156"/>
      <c r="W964" s="156"/>
      <c r="X964" s="156"/>
      <c r="Y964" s="156"/>
      <c r="Z964" s="156"/>
    </row>
    <row r="965" spans="1:26" ht="15.75" customHeight="1" x14ac:dyDescent="0.25">
      <c r="A965" s="156"/>
      <c r="B965" s="156"/>
      <c r="C965" s="156"/>
      <c r="D965" s="156"/>
      <c r="E965" s="156"/>
      <c r="F965" s="156"/>
      <c r="G965" s="156"/>
      <c r="H965" s="156"/>
      <c r="I965" s="156"/>
      <c r="J965" s="156"/>
      <c r="K965" s="156"/>
      <c r="L965" s="156"/>
      <c r="M965" s="156"/>
      <c r="N965" s="156"/>
      <c r="O965" s="156"/>
      <c r="P965" s="156"/>
      <c r="Q965" s="156"/>
      <c r="R965" s="156"/>
      <c r="S965" s="156"/>
      <c r="T965" s="156"/>
      <c r="U965" s="156"/>
      <c r="V965" s="156"/>
      <c r="W965" s="156"/>
      <c r="X965" s="156"/>
      <c r="Y965" s="156"/>
      <c r="Z965" s="156"/>
    </row>
    <row r="966" spans="1:26" ht="15.75" customHeight="1" x14ac:dyDescent="0.25">
      <c r="A966" s="156"/>
      <c r="B966" s="156"/>
      <c r="C966" s="156"/>
      <c r="D966" s="156"/>
      <c r="E966" s="156"/>
      <c r="F966" s="156"/>
      <c r="G966" s="156"/>
      <c r="H966" s="156"/>
      <c r="I966" s="156"/>
      <c r="J966" s="156"/>
      <c r="K966" s="156"/>
      <c r="L966" s="156"/>
      <c r="M966" s="156"/>
      <c r="N966" s="156"/>
      <c r="O966" s="156"/>
      <c r="P966" s="156"/>
      <c r="Q966" s="156"/>
      <c r="R966" s="156"/>
      <c r="S966" s="156"/>
      <c r="T966" s="156"/>
      <c r="U966" s="156"/>
      <c r="V966" s="156"/>
      <c r="W966" s="156"/>
      <c r="X966" s="156"/>
      <c r="Y966" s="156"/>
      <c r="Z966" s="156"/>
    </row>
    <row r="967" spans="1:26" ht="15.75" customHeight="1" x14ac:dyDescent="0.25">
      <c r="A967" s="156"/>
      <c r="B967" s="156"/>
      <c r="C967" s="156"/>
      <c r="D967" s="156"/>
      <c r="E967" s="156"/>
      <c r="F967" s="156"/>
      <c r="G967" s="156"/>
      <c r="H967" s="156"/>
      <c r="I967" s="156"/>
      <c r="J967" s="156"/>
      <c r="K967" s="156"/>
      <c r="L967" s="156"/>
      <c r="M967" s="156"/>
      <c r="N967" s="156"/>
      <c r="O967" s="156"/>
      <c r="P967" s="156"/>
      <c r="Q967" s="156"/>
      <c r="R967" s="156"/>
      <c r="S967" s="156"/>
      <c r="T967" s="156"/>
      <c r="U967" s="156"/>
      <c r="V967" s="156"/>
      <c r="W967" s="156"/>
      <c r="X967" s="156"/>
      <c r="Y967" s="156"/>
      <c r="Z967" s="156"/>
    </row>
    <row r="968" spans="1:26" ht="15.75" customHeight="1" x14ac:dyDescent="0.25">
      <c r="A968" s="156"/>
      <c r="B968" s="156"/>
      <c r="C968" s="156"/>
      <c r="D968" s="156"/>
      <c r="E968" s="156"/>
      <c r="F968" s="156"/>
      <c r="G968" s="156"/>
      <c r="H968" s="156"/>
      <c r="I968" s="156"/>
      <c r="J968" s="156"/>
      <c r="K968" s="156"/>
      <c r="L968" s="156"/>
      <c r="M968" s="156"/>
      <c r="N968" s="156"/>
      <c r="O968" s="156"/>
      <c r="P968" s="156"/>
      <c r="Q968" s="156"/>
      <c r="R968" s="156"/>
      <c r="S968" s="156"/>
      <c r="T968" s="156"/>
      <c r="U968" s="156"/>
      <c r="V968" s="156"/>
      <c r="W968" s="156"/>
      <c r="X968" s="156"/>
      <c r="Y968" s="156"/>
      <c r="Z968" s="156"/>
    </row>
    <row r="969" spans="1:26" ht="15.75" customHeight="1" x14ac:dyDescent="0.25">
      <c r="A969" s="156"/>
      <c r="B969" s="156"/>
      <c r="C969" s="156"/>
      <c r="D969" s="156"/>
      <c r="E969" s="156"/>
      <c r="F969" s="156"/>
      <c r="G969" s="156"/>
      <c r="H969" s="156"/>
      <c r="I969" s="156"/>
      <c r="J969" s="156"/>
      <c r="K969" s="156"/>
      <c r="L969" s="156"/>
      <c r="M969" s="156"/>
      <c r="N969" s="156"/>
      <c r="O969" s="156"/>
      <c r="P969" s="156"/>
      <c r="Q969" s="156"/>
      <c r="R969" s="156"/>
      <c r="S969" s="156"/>
      <c r="T969" s="156"/>
      <c r="U969" s="156"/>
      <c r="V969" s="156"/>
      <c r="W969" s="156"/>
      <c r="X969" s="156"/>
      <c r="Y969" s="156"/>
      <c r="Z969" s="156"/>
    </row>
    <row r="970" spans="1:26" ht="15.75" customHeight="1" x14ac:dyDescent="0.25">
      <c r="A970" s="156"/>
      <c r="B970" s="156"/>
      <c r="C970" s="156"/>
      <c r="D970" s="156"/>
      <c r="E970" s="156"/>
      <c r="F970" s="156"/>
      <c r="G970" s="156"/>
      <c r="H970" s="156"/>
      <c r="I970" s="156"/>
      <c r="J970" s="156"/>
      <c r="K970" s="156"/>
      <c r="L970" s="156"/>
      <c r="M970" s="156"/>
      <c r="N970" s="156"/>
      <c r="O970" s="156"/>
      <c r="P970" s="156"/>
      <c r="Q970" s="156"/>
      <c r="R970" s="156"/>
      <c r="S970" s="156"/>
      <c r="T970" s="156"/>
      <c r="U970" s="156"/>
      <c r="V970" s="156"/>
      <c r="W970" s="156"/>
      <c r="X970" s="156"/>
      <c r="Y970" s="156"/>
      <c r="Z970" s="156"/>
    </row>
    <row r="971" spans="1:26" ht="15.75" customHeight="1" x14ac:dyDescent="0.25">
      <c r="A971" s="156"/>
      <c r="B971" s="156"/>
      <c r="C971" s="156"/>
      <c r="D971" s="156"/>
      <c r="E971" s="156"/>
      <c r="F971" s="156"/>
      <c r="G971" s="156"/>
      <c r="H971" s="156"/>
      <c r="I971" s="156"/>
      <c r="J971" s="156"/>
      <c r="K971" s="156"/>
      <c r="L971" s="156"/>
      <c r="M971" s="156"/>
      <c r="N971" s="156"/>
      <c r="O971" s="156"/>
      <c r="P971" s="156"/>
      <c r="Q971" s="156"/>
      <c r="R971" s="156"/>
      <c r="S971" s="156"/>
      <c r="T971" s="156"/>
      <c r="U971" s="156"/>
      <c r="V971" s="156"/>
      <c r="W971" s="156"/>
      <c r="X971" s="156"/>
      <c r="Y971" s="156"/>
      <c r="Z971" s="156"/>
    </row>
    <row r="972" spans="1:26" ht="15.75" customHeight="1" x14ac:dyDescent="0.25">
      <c r="A972" s="156"/>
      <c r="B972" s="156"/>
      <c r="C972" s="156"/>
      <c r="D972" s="156"/>
      <c r="E972" s="156"/>
      <c r="F972" s="156"/>
      <c r="G972" s="156"/>
      <c r="H972" s="156"/>
      <c r="I972" s="156"/>
      <c r="J972" s="156"/>
      <c r="K972" s="156"/>
      <c r="L972" s="156"/>
      <c r="M972" s="156"/>
      <c r="N972" s="156"/>
      <c r="O972" s="156"/>
      <c r="P972" s="156"/>
      <c r="Q972" s="156"/>
      <c r="R972" s="156"/>
      <c r="S972" s="156"/>
      <c r="T972" s="156"/>
      <c r="U972" s="156"/>
      <c r="V972" s="156"/>
      <c r="W972" s="156"/>
      <c r="X972" s="156"/>
      <c r="Y972" s="156"/>
      <c r="Z972" s="156"/>
    </row>
    <row r="973" spans="1:26" ht="15.75" customHeight="1" x14ac:dyDescent="0.25">
      <c r="A973" s="156"/>
      <c r="B973" s="156"/>
      <c r="C973" s="156"/>
      <c r="D973" s="156"/>
      <c r="E973" s="156"/>
      <c r="F973" s="156"/>
      <c r="G973" s="156"/>
      <c r="H973" s="156"/>
      <c r="I973" s="156"/>
      <c r="J973" s="156"/>
      <c r="K973" s="156"/>
      <c r="L973" s="156"/>
      <c r="M973" s="156"/>
      <c r="N973" s="156"/>
      <c r="O973" s="156"/>
      <c r="P973" s="156"/>
      <c r="Q973" s="156"/>
      <c r="R973" s="156"/>
      <c r="S973" s="156"/>
      <c r="T973" s="156"/>
      <c r="U973" s="156"/>
      <c r="V973" s="156"/>
      <c r="W973" s="156"/>
      <c r="X973" s="156"/>
      <c r="Y973" s="156"/>
      <c r="Z973" s="156"/>
    </row>
    <row r="974" spans="1:26" ht="15.75" customHeight="1" x14ac:dyDescent="0.25">
      <c r="A974" s="156"/>
      <c r="B974" s="156"/>
      <c r="C974" s="156"/>
      <c r="D974" s="156"/>
      <c r="E974" s="156"/>
      <c r="F974" s="156"/>
      <c r="G974" s="156"/>
      <c r="H974" s="156"/>
      <c r="I974" s="156"/>
      <c r="J974" s="156"/>
      <c r="K974" s="156"/>
      <c r="L974" s="156"/>
      <c r="M974" s="156"/>
      <c r="N974" s="156"/>
      <c r="O974" s="156"/>
      <c r="P974" s="156"/>
      <c r="Q974" s="156"/>
      <c r="R974" s="156"/>
      <c r="S974" s="156"/>
      <c r="T974" s="156"/>
      <c r="U974" s="156"/>
      <c r="V974" s="156"/>
      <c r="W974" s="156"/>
      <c r="X974" s="156"/>
      <c r="Y974" s="156"/>
      <c r="Z974" s="156"/>
    </row>
    <row r="975" spans="1:26" ht="15.75" customHeight="1" x14ac:dyDescent="0.25">
      <c r="A975" s="156"/>
      <c r="B975" s="156"/>
      <c r="C975" s="156"/>
      <c r="D975" s="156"/>
      <c r="E975" s="156"/>
      <c r="F975" s="156"/>
      <c r="G975" s="156"/>
      <c r="H975" s="156"/>
      <c r="I975" s="156"/>
      <c r="J975" s="156"/>
      <c r="K975" s="156"/>
      <c r="L975" s="156"/>
      <c r="M975" s="156"/>
      <c r="N975" s="156"/>
      <c r="O975" s="156"/>
      <c r="P975" s="156"/>
      <c r="Q975" s="156"/>
      <c r="R975" s="156"/>
      <c r="S975" s="156"/>
      <c r="T975" s="156"/>
      <c r="U975" s="156"/>
      <c r="V975" s="156"/>
      <c r="W975" s="156"/>
      <c r="X975" s="156"/>
      <c r="Y975" s="156"/>
      <c r="Z975" s="156"/>
    </row>
    <row r="976" spans="1:26" ht="15.75" customHeight="1" x14ac:dyDescent="0.25">
      <c r="A976" s="156"/>
      <c r="B976" s="156"/>
      <c r="C976" s="156"/>
      <c r="D976" s="156"/>
      <c r="E976" s="156"/>
      <c r="F976" s="156"/>
      <c r="G976" s="156"/>
      <c r="H976" s="156"/>
      <c r="I976" s="156"/>
      <c r="J976" s="156"/>
      <c r="K976" s="156"/>
      <c r="L976" s="156"/>
      <c r="M976" s="156"/>
      <c r="N976" s="156"/>
      <c r="O976" s="156"/>
      <c r="P976" s="156"/>
      <c r="Q976" s="156"/>
      <c r="R976" s="156"/>
      <c r="S976" s="156"/>
      <c r="T976" s="156"/>
      <c r="U976" s="156"/>
      <c r="V976" s="156"/>
      <c r="W976" s="156"/>
      <c r="X976" s="156"/>
      <c r="Y976" s="156"/>
      <c r="Z976" s="156"/>
    </row>
    <row r="977" spans="1:26" ht="15.75" customHeight="1" x14ac:dyDescent="0.25">
      <c r="A977" s="156"/>
      <c r="B977" s="156"/>
      <c r="C977" s="156"/>
      <c r="D977" s="156"/>
      <c r="E977" s="156"/>
      <c r="F977" s="156"/>
      <c r="G977" s="156"/>
      <c r="H977" s="156"/>
      <c r="I977" s="156"/>
      <c r="J977" s="156"/>
      <c r="K977" s="156"/>
      <c r="L977" s="156"/>
      <c r="M977" s="156"/>
      <c r="N977" s="156"/>
      <c r="O977" s="156"/>
      <c r="P977" s="156"/>
      <c r="Q977" s="156"/>
      <c r="R977" s="156"/>
      <c r="S977" s="156"/>
      <c r="T977" s="156"/>
      <c r="U977" s="156"/>
      <c r="V977" s="156"/>
      <c r="W977" s="156"/>
      <c r="X977" s="156"/>
      <c r="Y977" s="156"/>
      <c r="Z977" s="156"/>
    </row>
    <row r="978" spans="1:26" ht="15.75" customHeight="1" x14ac:dyDescent="0.25">
      <c r="A978" s="156"/>
      <c r="B978" s="156"/>
      <c r="C978" s="156"/>
      <c r="D978" s="156"/>
      <c r="E978" s="156"/>
      <c r="F978" s="156"/>
      <c r="G978" s="156"/>
      <c r="H978" s="156"/>
      <c r="I978" s="156"/>
      <c r="J978" s="156"/>
      <c r="K978" s="156"/>
      <c r="L978" s="156"/>
      <c r="M978" s="156"/>
      <c r="N978" s="156"/>
      <c r="O978" s="156"/>
      <c r="P978" s="156"/>
      <c r="Q978" s="156"/>
      <c r="R978" s="156"/>
      <c r="S978" s="156"/>
      <c r="T978" s="156"/>
      <c r="U978" s="156"/>
      <c r="V978" s="156"/>
      <c r="W978" s="156"/>
      <c r="X978" s="156"/>
      <c r="Y978" s="156"/>
      <c r="Z978" s="156"/>
    </row>
    <row r="979" spans="1:26" ht="15.75" customHeight="1" x14ac:dyDescent="0.25">
      <c r="A979" s="156"/>
      <c r="B979" s="156"/>
      <c r="C979" s="156"/>
      <c r="D979" s="156"/>
      <c r="E979" s="156"/>
      <c r="F979" s="156"/>
      <c r="G979" s="156"/>
      <c r="H979" s="156"/>
      <c r="I979" s="156"/>
      <c r="J979" s="156"/>
      <c r="K979" s="156"/>
      <c r="L979" s="156"/>
      <c r="M979" s="156"/>
      <c r="N979" s="156"/>
      <c r="O979" s="156"/>
      <c r="P979" s="156"/>
      <c r="Q979" s="156"/>
      <c r="R979" s="156"/>
      <c r="S979" s="156"/>
      <c r="T979" s="156"/>
      <c r="U979" s="156"/>
      <c r="V979" s="156"/>
      <c r="W979" s="156"/>
      <c r="X979" s="156"/>
      <c r="Y979" s="156"/>
      <c r="Z979" s="156"/>
    </row>
    <row r="980" spans="1:26" ht="15.75" customHeight="1" x14ac:dyDescent="0.25">
      <c r="A980" s="156"/>
      <c r="B980" s="156"/>
      <c r="C980" s="156"/>
      <c r="D980" s="156"/>
      <c r="E980" s="156"/>
      <c r="F980" s="156"/>
      <c r="G980" s="156"/>
      <c r="H980" s="156"/>
      <c r="I980" s="156"/>
      <c r="J980" s="156"/>
      <c r="K980" s="156"/>
      <c r="L980" s="156"/>
      <c r="M980" s="156"/>
      <c r="N980" s="156"/>
      <c r="O980" s="156"/>
      <c r="P980" s="156"/>
      <c r="Q980" s="156"/>
      <c r="R980" s="156"/>
      <c r="S980" s="156"/>
      <c r="T980" s="156"/>
      <c r="U980" s="156"/>
      <c r="V980" s="156"/>
      <c r="W980" s="156"/>
      <c r="X980" s="156"/>
      <c r="Y980" s="156"/>
      <c r="Z980" s="156"/>
    </row>
    <row r="981" spans="1:26" ht="15.75" customHeight="1" x14ac:dyDescent="0.25">
      <c r="A981" s="156"/>
      <c r="B981" s="156"/>
      <c r="C981" s="156"/>
      <c r="D981" s="156"/>
      <c r="E981" s="156"/>
      <c r="F981" s="156"/>
      <c r="G981" s="156"/>
      <c r="H981" s="156"/>
      <c r="I981" s="156"/>
      <c r="J981" s="156"/>
      <c r="K981" s="156"/>
      <c r="L981" s="156"/>
      <c r="M981" s="156"/>
      <c r="N981" s="156"/>
      <c r="O981" s="156"/>
      <c r="P981" s="156"/>
      <c r="Q981" s="156"/>
      <c r="R981" s="156"/>
      <c r="S981" s="156"/>
      <c r="T981" s="156"/>
      <c r="U981" s="156"/>
      <c r="V981" s="156"/>
      <c r="W981" s="156"/>
      <c r="X981" s="156"/>
      <c r="Y981" s="156"/>
      <c r="Z981" s="156"/>
    </row>
    <row r="982" spans="1:26" ht="15.75" customHeight="1" x14ac:dyDescent="0.25">
      <c r="A982" s="156"/>
      <c r="B982" s="156"/>
      <c r="C982" s="156"/>
      <c r="D982" s="156"/>
      <c r="E982" s="156"/>
      <c r="F982" s="156"/>
      <c r="G982" s="156"/>
      <c r="H982" s="156"/>
      <c r="I982" s="156"/>
      <c r="J982" s="156"/>
      <c r="K982" s="156"/>
      <c r="L982" s="156"/>
      <c r="M982" s="156"/>
      <c r="N982" s="156"/>
      <c r="O982" s="156"/>
      <c r="P982" s="156"/>
      <c r="Q982" s="156"/>
      <c r="R982" s="156"/>
      <c r="S982" s="156"/>
      <c r="T982" s="156"/>
      <c r="U982" s="156"/>
      <c r="V982" s="156"/>
      <c r="W982" s="156"/>
      <c r="X982" s="156"/>
      <c r="Y982" s="156"/>
      <c r="Z982" s="156"/>
    </row>
    <row r="983" spans="1:26" ht="15.75" customHeight="1" x14ac:dyDescent="0.25">
      <c r="A983" s="156"/>
      <c r="B983" s="156"/>
      <c r="C983" s="156"/>
      <c r="D983" s="156"/>
      <c r="E983" s="156"/>
      <c r="F983" s="156"/>
      <c r="G983" s="156"/>
      <c r="H983" s="156"/>
      <c r="I983" s="156"/>
      <c r="J983" s="156"/>
      <c r="K983" s="156"/>
      <c r="L983" s="156"/>
      <c r="M983" s="156"/>
      <c r="N983" s="156"/>
      <c r="O983" s="156"/>
      <c r="P983" s="156"/>
      <c r="Q983" s="156"/>
      <c r="R983" s="156"/>
      <c r="S983" s="156"/>
      <c r="T983" s="156"/>
      <c r="U983" s="156"/>
      <c r="V983" s="156"/>
      <c r="W983" s="156"/>
      <c r="X983" s="156"/>
      <c r="Y983" s="156"/>
      <c r="Z983" s="156"/>
    </row>
    <row r="984" spans="1:26" ht="15.75" customHeight="1" x14ac:dyDescent="0.25">
      <c r="A984" s="156"/>
      <c r="B984" s="156"/>
      <c r="C984" s="156"/>
      <c r="D984" s="156"/>
      <c r="E984" s="156"/>
      <c r="F984" s="156"/>
      <c r="G984" s="156"/>
      <c r="H984" s="156"/>
      <c r="I984" s="156"/>
      <c r="J984" s="156"/>
      <c r="K984" s="156"/>
      <c r="L984" s="156"/>
      <c r="M984" s="156"/>
      <c r="N984" s="156"/>
      <c r="O984" s="156"/>
      <c r="P984" s="156"/>
      <c r="Q984" s="156"/>
      <c r="R984" s="156"/>
      <c r="S984" s="156"/>
      <c r="T984" s="156"/>
      <c r="U984" s="156"/>
      <c r="V984" s="156"/>
      <c r="W984" s="156"/>
      <c r="X984" s="156"/>
      <c r="Y984" s="156"/>
      <c r="Z984" s="156"/>
    </row>
    <row r="985" spans="1:26" ht="15.75" customHeight="1" x14ac:dyDescent="0.25">
      <c r="A985" s="156"/>
      <c r="B985" s="156"/>
      <c r="C985" s="156"/>
      <c r="D985" s="156"/>
      <c r="E985" s="156"/>
      <c r="F985" s="156"/>
      <c r="G985" s="156"/>
      <c r="H985" s="156"/>
      <c r="I985" s="156"/>
      <c r="J985" s="156"/>
      <c r="K985" s="156"/>
      <c r="L985" s="156"/>
      <c r="M985" s="156"/>
      <c r="N985" s="156"/>
      <c r="O985" s="156"/>
      <c r="P985" s="156"/>
      <c r="Q985" s="156"/>
      <c r="R985" s="156"/>
      <c r="S985" s="156"/>
      <c r="T985" s="156"/>
      <c r="U985" s="156"/>
      <c r="V985" s="156"/>
      <c r="W985" s="156"/>
      <c r="X985" s="156"/>
      <c r="Y985" s="156"/>
      <c r="Z985" s="156"/>
    </row>
    <row r="986" spans="1:26" ht="15.75" customHeight="1" x14ac:dyDescent="0.25">
      <c r="A986" s="156"/>
      <c r="B986" s="156"/>
      <c r="C986" s="156"/>
      <c r="D986" s="156"/>
      <c r="E986" s="156"/>
      <c r="F986" s="156"/>
      <c r="G986" s="156"/>
      <c r="H986" s="156"/>
      <c r="I986" s="156"/>
      <c r="J986" s="156"/>
      <c r="K986" s="156"/>
      <c r="L986" s="156"/>
      <c r="M986" s="156"/>
      <c r="N986" s="156"/>
      <c r="O986" s="156"/>
      <c r="P986" s="156"/>
      <c r="Q986" s="156"/>
      <c r="R986" s="156"/>
      <c r="S986" s="156"/>
      <c r="T986" s="156"/>
      <c r="U986" s="156"/>
      <c r="V986" s="156"/>
      <c r="W986" s="156"/>
      <c r="X986" s="156"/>
      <c r="Y986" s="156"/>
      <c r="Z986" s="156"/>
    </row>
    <row r="987" spans="1:26" ht="15.75" customHeight="1" x14ac:dyDescent="0.25">
      <c r="A987" s="156"/>
      <c r="B987" s="156"/>
      <c r="C987" s="156"/>
      <c r="D987" s="156"/>
      <c r="E987" s="156"/>
      <c r="F987" s="156"/>
      <c r="G987" s="156"/>
      <c r="H987" s="156"/>
      <c r="I987" s="156"/>
      <c r="J987" s="156"/>
      <c r="K987" s="156"/>
      <c r="L987" s="156"/>
      <c r="M987" s="156"/>
      <c r="N987" s="156"/>
      <c r="O987" s="156"/>
      <c r="P987" s="156"/>
      <c r="Q987" s="156"/>
      <c r="R987" s="156"/>
      <c r="S987" s="156"/>
      <c r="T987" s="156"/>
      <c r="U987" s="156"/>
      <c r="V987" s="156"/>
      <c r="W987" s="156"/>
      <c r="X987" s="156"/>
      <c r="Y987" s="156"/>
      <c r="Z987" s="156"/>
    </row>
    <row r="988" spans="1:26" ht="15.75" customHeight="1" x14ac:dyDescent="0.25">
      <c r="A988" s="156"/>
      <c r="B988" s="156"/>
      <c r="C988" s="156"/>
      <c r="D988" s="156"/>
      <c r="E988" s="156"/>
      <c r="F988" s="156"/>
      <c r="G988" s="156"/>
      <c r="H988" s="156"/>
      <c r="I988" s="156"/>
      <c r="J988" s="156"/>
      <c r="K988" s="156"/>
      <c r="L988" s="156"/>
      <c r="M988" s="156"/>
      <c r="N988" s="156"/>
      <c r="O988" s="156"/>
      <c r="P988" s="156"/>
      <c r="Q988" s="156"/>
      <c r="R988" s="156"/>
      <c r="S988" s="156"/>
      <c r="T988" s="156"/>
      <c r="U988" s="156"/>
      <c r="V988" s="156"/>
      <c r="W988" s="156"/>
      <c r="X988" s="156"/>
      <c r="Y988" s="156"/>
      <c r="Z988" s="156"/>
    </row>
    <row r="989" spans="1:26" ht="15.75" customHeight="1" x14ac:dyDescent="0.25">
      <c r="A989" s="156"/>
      <c r="B989" s="156"/>
      <c r="C989" s="156"/>
      <c r="D989" s="156"/>
      <c r="E989" s="156"/>
      <c r="F989" s="156"/>
      <c r="G989" s="156"/>
      <c r="H989" s="156"/>
      <c r="I989" s="156"/>
      <c r="J989" s="156"/>
      <c r="K989" s="156"/>
      <c r="L989" s="156"/>
      <c r="M989" s="156"/>
      <c r="N989" s="156"/>
      <c r="O989" s="156"/>
      <c r="P989" s="156"/>
      <c r="Q989" s="156"/>
      <c r="R989" s="156"/>
      <c r="S989" s="156"/>
      <c r="T989" s="156"/>
      <c r="U989" s="156"/>
      <c r="V989" s="156"/>
      <c r="W989" s="156"/>
      <c r="X989" s="156"/>
      <c r="Y989" s="156"/>
      <c r="Z989" s="156"/>
    </row>
    <row r="990" spans="1:26" ht="15.75" customHeight="1" x14ac:dyDescent="0.25">
      <c r="A990" s="156"/>
      <c r="B990" s="156"/>
      <c r="C990" s="156"/>
      <c r="D990" s="156"/>
      <c r="E990" s="156"/>
      <c r="F990" s="156"/>
      <c r="G990" s="156"/>
      <c r="H990" s="156"/>
      <c r="I990" s="156"/>
      <c r="J990" s="156"/>
      <c r="K990" s="156"/>
      <c r="L990" s="156"/>
      <c r="M990" s="156"/>
      <c r="N990" s="156"/>
      <c r="O990" s="156"/>
      <c r="P990" s="156"/>
      <c r="Q990" s="156"/>
      <c r="R990" s="156"/>
      <c r="S990" s="156"/>
      <c r="T990" s="156"/>
      <c r="U990" s="156"/>
      <c r="V990" s="156"/>
      <c r="W990" s="156"/>
      <c r="X990" s="156"/>
      <c r="Y990" s="156"/>
      <c r="Z990" s="156"/>
    </row>
    <row r="991" spans="1:26" ht="15.75" customHeight="1" x14ac:dyDescent="0.25">
      <c r="A991" s="156"/>
      <c r="B991" s="156"/>
      <c r="C991" s="156"/>
      <c r="D991" s="156"/>
      <c r="E991" s="156"/>
      <c r="F991" s="156"/>
      <c r="G991" s="156"/>
      <c r="H991" s="156"/>
      <c r="I991" s="156"/>
      <c r="J991" s="156"/>
      <c r="K991" s="156"/>
      <c r="L991" s="156"/>
      <c r="M991" s="156"/>
      <c r="N991" s="156"/>
      <c r="O991" s="156"/>
      <c r="P991" s="156"/>
      <c r="Q991" s="156"/>
      <c r="R991" s="156"/>
      <c r="S991" s="156"/>
      <c r="T991" s="156"/>
      <c r="U991" s="156"/>
      <c r="V991" s="156"/>
      <c r="W991" s="156"/>
      <c r="X991" s="156"/>
      <c r="Y991" s="156"/>
      <c r="Z991" s="156"/>
    </row>
    <row r="992" spans="1:26" ht="15.75" customHeight="1" x14ac:dyDescent="0.25">
      <c r="A992" s="156"/>
      <c r="B992" s="156"/>
      <c r="C992" s="156"/>
      <c r="D992" s="156"/>
      <c r="E992" s="156"/>
      <c r="F992" s="156"/>
      <c r="G992" s="156"/>
      <c r="H992" s="156"/>
      <c r="I992" s="156"/>
      <c r="J992" s="156"/>
      <c r="K992" s="156"/>
      <c r="L992" s="156"/>
      <c r="M992" s="156"/>
      <c r="N992" s="156"/>
      <c r="O992" s="156"/>
      <c r="P992" s="156"/>
      <c r="Q992" s="156"/>
      <c r="R992" s="156"/>
      <c r="S992" s="156"/>
      <c r="T992" s="156"/>
      <c r="U992" s="156"/>
      <c r="V992" s="156"/>
      <c r="W992" s="156"/>
      <c r="X992" s="156"/>
      <c r="Y992" s="156"/>
      <c r="Z992" s="156"/>
    </row>
    <row r="993" spans="1:26" ht="15.75" customHeight="1" x14ac:dyDescent="0.25">
      <c r="A993" s="156"/>
      <c r="B993" s="156"/>
      <c r="C993" s="156"/>
      <c r="D993" s="156"/>
      <c r="E993" s="156"/>
      <c r="F993" s="156"/>
      <c r="G993" s="156"/>
      <c r="H993" s="156"/>
      <c r="I993" s="156"/>
      <c r="J993" s="156"/>
      <c r="K993" s="156"/>
      <c r="L993" s="156"/>
      <c r="M993" s="156"/>
      <c r="N993" s="156"/>
      <c r="O993" s="156"/>
      <c r="P993" s="156"/>
      <c r="Q993" s="156"/>
      <c r="R993" s="156"/>
      <c r="S993" s="156"/>
      <c r="T993" s="156"/>
      <c r="U993" s="156"/>
      <c r="V993" s="156"/>
      <c r="W993" s="156"/>
      <c r="X993" s="156"/>
      <c r="Y993" s="156"/>
      <c r="Z993" s="156"/>
    </row>
    <row r="994" spans="1:26" ht="15.75" customHeight="1" x14ac:dyDescent="0.25">
      <c r="A994" s="156"/>
      <c r="B994" s="156"/>
      <c r="C994" s="156"/>
      <c r="D994" s="156"/>
      <c r="E994" s="156"/>
      <c r="F994" s="156"/>
      <c r="G994" s="156"/>
      <c r="H994" s="156"/>
      <c r="I994" s="156"/>
      <c r="J994" s="156"/>
      <c r="K994" s="156"/>
      <c r="L994" s="156"/>
      <c r="M994" s="156"/>
      <c r="N994" s="156"/>
      <c r="O994" s="156"/>
      <c r="P994" s="156"/>
      <c r="Q994" s="156"/>
      <c r="R994" s="156"/>
      <c r="S994" s="156"/>
      <c r="T994" s="156"/>
      <c r="U994" s="156"/>
      <c r="V994" s="156"/>
      <c r="W994" s="156"/>
      <c r="X994" s="156"/>
      <c r="Y994" s="156"/>
      <c r="Z994" s="156"/>
    </row>
    <row r="995" spans="1:26" ht="15.75" customHeight="1" x14ac:dyDescent="0.25">
      <c r="A995" s="156"/>
      <c r="B995" s="156"/>
      <c r="C995" s="156"/>
      <c r="D995" s="156"/>
      <c r="E995" s="156"/>
      <c r="F995" s="156"/>
      <c r="G995" s="156"/>
      <c r="H995" s="156"/>
      <c r="I995" s="156"/>
      <c r="J995" s="156"/>
      <c r="K995" s="156"/>
      <c r="L995" s="156"/>
      <c r="M995" s="156"/>
      <c r="N995" s="156"/>
      <c r="O995" s="156"/>
      <c r="P995" s="156"/>
      <c r="Q995" s="156"/>
      <c r="R995" s="156"/>
      <c r="S995" s="156"/>
      <c r="T995" s="156"/>
      <c r="U995" s="156"/>
      <c r="V995" s="156"/>
      <c r="W995" s="156"/>
      <c r="X995" s="156"/>
      <c r="Y995" s="156"/>
      <c r="Z995" s="156"/>
    </row>
    <row r="996" spans="1:26" ht="15.75" customHeight="1" x14ac:dyDescent="0.25">
      <c r="A996" s="156"/>
      <c r="B996" s="156"/>
      <c r="C996" s="156"/>
      <c r="D996" s="156"/>
      <c r="E996" s="156"/>
      <c r="F996" s="156"/>
      <c r="G996" s="156"/>
      <c r="H996" s="156"/>
      <c r="I996" s="156"/>
      <c r="J996" s="156"/>
      <c r="K996" s="156"/>
      <c r="L996" s="156"/>
      <c r="M996" s="156"/>
      <c r="N996" s="156"/>
      <c r="O996" s="156"/>
      <c r="P996" s="156"/>
      <c r="Q996" s="156"/>
      <c r="R996" s="156"/>
      <c r="S996" s="156"/>
      <c r="T996" s="156"/>
      <c r="U996" s="156"/>
      <c r="V996" s="156"/>
      <c r="W996" s="156"/>
      <c r="X996" s="156"/>
      <c r="Y996" s="156"/>
      <c r="Z996" s="156"/>
    </row>
    <row r="997" spans="1:26" ht="15.75" customHeight="1" x14ac:dyDescent="0.25">
      <c r="A997" s="156"/>
      <c r="B997" s="156"/>
      <c r="C997" s="156"/>
      <c r="D997" s="156"/>
      <c r="E997" s="156"/>
      <c r="F997" s="156"/>
      <c r="G997" s="156"/>
      <c r="H997" s="156"/>
      <c r="I997" s="156"/>
      <c r="J997" s="156"/>
      <c r="K997" s="156"/>
      <c r="L997" s="156"/>
      <c r="M997" s="156"/>
      <c r="N997" s="156"/>
      <c r="O997" s="156"/>
      <c r="P997" s="156"/>
      <c r="Q997" s="156"/>
      <c r="R997" s="156"/>
      <c r="S997" s="156"/>
      <c r="T997" s="156"/>
      <c r="U997" s="156"/>
      <c r="V997" s="156"/>
      <c r="W997" s="156"/>
      <c r="X997" s="156"/>
      <c r="Y997" s="156"/>
      <c r="Z997" s="156"/>
    </row>
    <row r="998" spans="1:26" ht="15.75" customHeight="1" x14ac:dyDescent="0.25">
      <c r="A998" s="156"/>
      <c r="B998" s="156"/>
      <c r="C998" s="156"/>
      <c r="D998" s="156"/>
      <c r="E998" s="156"/>
      <c r="F998" s="156"/>
      <c r="G998" s="156"/>
      <c r="H998" s="156"/>
      <c r="I998" s="156"/>
      <c r="J998" s="156"/>
      <c r="K998" s="156"/>
      <c r="L998" s="156"/>
      <c r="M998" s="156"/>
      <c r="N998" s="156"/>
      <c r="O998" s="156"/>
      <c r="P998" s="156"/>
      <c r="Q998" s="156"/>
      <c r="R998" s="156"/>
      <c r="S998" s="156"/>
      <c r="T998" s="156"/>
      <c r="U998" s="156"/>
      <c r="V998" s="156"/>
      <c r="W998" s="156"/>
      <c r="X998" s="156"/>
      <c r="Y998" s="156"/>
      <c r="Z998" s="156"/>
    </row>
    <row r="999" spans="1:26" ht="15.75" customHeight="1" x14ac:dyDescent="0.25">
      <c r="A999" s="156"/>
      <c r="B999" s="156"/>
      <c r="C999" s="156"/>
      <c r="D999" s="156"/>
      <c r="E999" s="156"/>
      <c r="F999" s="156"/>
      <c r="G999" s="156"/>
      <c r="H999" s="156"/>
      <c r="I999" s="156"/>
      <c r="J999" s="156"/>
      <c r="K999" s="156"/>
      <c r="L999" s="156"/>
      <c r="M999" s="156"/>
      <c r="N999" s="156"/>
      <c r="O999" s="156"/>
      <c r="P999" s="156"/>
      <c r="Q999" s="156"/>
      <c r="R999" s="156"/>
      <c r="S999" s="156"/>
      <c r="T999" s="156"/>
      <c r="U999" s="156"/>
      <c r="V999" s="156"/>
      <c r="W999" s="156"/>
      <c r="X999" s="156"/>
      <c r="Y999" s="156"/>
      <c r="Z999" s="156"/>
    </row>
    <row r="1000" spans="1:26" ht="15.75" customHeight="1" x14ac:dyDescent="0.25">
      <c r="A1000" s="156"/>
      <c r="B1000" s="156"/>
      <c r="C1000" s="156"/>
      <c r="D1000" s="156"/>
      <c r="E1000" s="156"/>
      <c r="F1000" s="156"/>
      <c r="G1000" s="156"/>
      <c r="H1000" s="156"/>
      <c r="I1000" s="156"/>
      <c r="J1000" s="156"/>
      <c r="K1000" s="156"/>
      <c r="L1000" s="156"/>
      <c r="M1000" s="156"/>
      <c r="N1000" s="156"/>
      <c r="O1000" s="156"/>
      <c r="P1000" s="156"/>
      <c r="Q1000" s="156"/>
      <c r="R1000" s="156"/>
      <c r="S1000" s="156"/>
      <c r="T1000" s="156"/>
      <c r="U1000" s="156"/>
      <c r="V1000" s="156"/>
      <c r="W1000" s="156"/>
      <c r="X1000" s="156"/>
      <c r="Y1000" s="156"/>
      <c r="Z1000" s="156"/>
    </row>
  </sheetData>
  <mergeCells count="25">
    <mergeCell ref="B16:D16"/>
    <mergeCell ref="E16:G16"/>
    <mergeCell ref="H16:K16"/>
    <mergeCell ref="D9:K9"/>
    <mergeCell ref="D10:K10"/>
    <mergeCell ref="B12:K12"/>
    <mergeCell ref="B13:D13"/>
    <mergeCell ref="E13:G13"/>
    <mergeCell ref="H13:K13"/>
    <mergeCell ref="B14:D14"/>
    <mergeCell ref="E14:G14"/>
    <mergeCell ref="H14:K14"/>
    <mergeCell ref="B15:D15"/>
    <mergeCell ref="E15:G15"/>
    <mergeCell ref="H15:K15"/>
    <mergeCell ref="B8:C8"/>
    <mergeCell ref="B9:C9"/>
    <mergeCell ref="B10:C10"/>
    <mergeCell ref="B2:C4"/>
    <mergeCell ref="D2:K4"/>
    <mergeCell ref="B5:I5"/>
    <mergeCell ref="B6:K6"/>
    <mergeCell ref="B7:C7"/>
    <mergeCell ref="D7:K7"/>
    <mergeCell ref="D8:K8"/>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Z1000"/>
  <sheetViews>
    <sheetView showGridLines="0" workbookViewId="0">
      <pane xSplit="1" ySplit="5" topLeftCell="B6" activePane="bottomRight" state="frozen"/>
      <selection pane="topRight" activeCell="B1" sqref="B1"/>
      <selection pane="bottomLeft" activeCell="A6" sqref="A6"/>
      <selection pane="bottomRight" activeCell="B6" sqref="B6"/>
    </sheetView>
  </sheetViews>
  <sheetFormatPr baseColWidth="10" defaultColWidth="14.42578125" defaultRowHeight="15" customHeight="1" x14ac:dyDescent="0.25"/>
  <cols>
    <col min="1" max="1" width="4.7109375" customWidth="1"/>
    <col min="2" max="2" width="134" customWidth="1"/>
    <col min="3" max="6" width="11.42578125" customWidth="1"/>
    <col min="7" max="22" width="10.7109375" customWidth="1"/>
  </cols>
  <sheetData>
    <row r="1" spans="1:26" ht="39.75" customHeight="1" x14ac:dyDescent="0.25">
      <c r="A1" s="157"/>
      <c r="B1" s="158"/>
      <c r="C1" s="157"/>
      <c r="D1" s="157"/>
      <c r="E1" s="157"/>
      <c r="F1" s="157"/>
      <c r="G1" s="157"/>
      <c r="H1" s="157"/>
      <c r="I1" s="157"/>
      <c r="J1" s="157"/>
      <c r="K1" s="157"/>
      <c r="L1" s="157"/>
      <c r="M1" s="157"/>
      <c r="N1" s="157"/>
      <c r="O1" s="157"/>
      <c r="P1" s="157"/>
      <c r="Q1" s="157"/>
      <c r="R1" s="157"/>
      <c r="S1" s="157"/>
      <c r="T1" s="157"/>
      <c r="U1" s="157"/>
      <c r="V1" s="157"/>
      <c r="W1" s="157"/>
      <c r="X1" s="157"/>
      <c r="Y1" s="157"/>
      <c r="Z1" s="157"/>
    </row>
    <row r="2" spans="1:26" ht="39.75" hidden="1" customHeight="1" x14ac:dyDescent="0.25">
      <c r="A2" s="157"/>
      <c r="B2" s="158">
        <v>10</v>
      </c>
      <c r="C2" s="157"/>
      <c r="D2" s="157"/>
      <c r="E2" s="157"/>
      <c r="F2" s="157"/>
      <c r="G2" s="157"/>
      <c r="H2" s="157"/>
      <c r="I2" s="157"/>
      <c r="J2" s="157"/>
      <c r="K2" s="157"/>
      <c r="L2" s="157"/>
      <c r="M2" s="157"/>
      <c r="N2" s="157"/>
      <c r="O2" s="157"/>
      <c r="P2" s="157"/>
      <c r="Q2" s="157"/>
      <c r="R2" s="157"/>
      <c r="S2" s="157"/>
      <c r="T2" s="157"/>
      <c r="U2" s="157"/>
      <c r="V2" s="157"/>
      <c r="W2" s="157"/>
      <c r="X2" s="157"/>
      <c r="Y2" s="157"/>
      <c r="Z2" s="157"/>
    </row>
    <row r="3" spans="1:26" ht="19.5" customHeight="1" x14ac:dyDescent="0.25">
      <c r="A3" s="159"/>
      <c r="B3" s="160"/>
      <c r="C3" s="159"/>
      <c r="D3" s="159"/>
      <c r="E3" s="159"/>
      <c r="F3" s="159"/>
      <c r="G3" s="159"/>
      <c r="H3" s="159"/>
      <c r="I3" s="159"/>
      <c r="J3" s="159"/>
      <c r="K3" s="159"/>
      <c r="L3" s="159"/>
      <c r="M3" s="159"/>
      <c r="N3" s="159"/>
      <c r="O3" s="159"/>
      <c r="P3" s="159"/>
      <c r="Q3" s="159"/>
      <c r="R3" s="159"/>
      <c r="S3" s="159"/>
      <c r="T3" s="159"/>
      <c r="U3" s="159"/>
      <c r="V3" s="159"/>
      <c r="W3" s="159"/>
      <c r="X3" s="159"/>
      <c r="Y3" s="159"/>
      <c r="Z3" s="159"/>
    </row>
    <row r="4" spans="1:26" ht="21.75" customHeight="1" x14ac:dyDescent="0.25">
      <c r="A4" s="161"/>
      <c r="B4" s="162" t="s">
        <v>913</v>
      </c>
      <c r="C4" s="161"/>
      <c r="D4" s="161"/>
      <c r="E4" s="161"/>
      <c r="F4" s="161"/>
      <c r="G4" s="161"/>
      <c r="H4" s="161"/>
      <c r="I4" s="161"/>
      <c r="J4" s="161"/>
      <c r="K4" s="161"/>
      <c r="L4" s="161"/>
      <c r="M4" s="161"/>
      <c r="N4" s="161"/>
      <c r="O4" s="161"/>
      <c r="P4" s="161"/>
      <c r="Q4" s="161"/>
      <c r="R4" s="161"/>
      <c r="S4" s="161"/>
      <c r="T4" s="161"/>
      <c r="U4" s="161"/>
      <c r="V4" s="161"/>
      <c r="W4" s="161"/>
      <c r="X4" s="161"/>
      <c r="Y4" s="161"/>
      <c r="Z4" s="161"/>
    </row>
    <row r="5" spans="1:26" ht="42.75" customHeight="1" x14ac:dyDescent="0.25">
      <c r="A5" s="161"/>
      <c r="B5" s="163"/>
      <c r="C5" s="161"/>
      <c r="D5" s="161"/>
      <c r="E5" s="161"/>
      <c r="F5" s="161"/>
      <c r="G5" s="161"/>
      <c r="H5" s="161"/>
      <c r="I5" s="161"/>
      <c r="J5" s="161"/>
      <c r="K5" s="161"/>
      <c r="L5" s="161"/>
      <c r="M5" s="161"/>
      <c r="N5" s="161"/>
      <c r="O5" s="161"/>
      <c r="P5" s="161"/>
      <c r="Q5" s="161"/>
      <c r="R5" s="161"/>
      <c r="S5" s="161"/>
      <c r="T5" s="161"/>
      <c r="U5" s="161"/>
      <c r="V5" s="161"/>
      <c r="W5" s="161"/>
      <c r="X5" s="161"/>
      <c r="Y5" s="161"/>
      <c r="Z5" s="161"/>
    </row>
    <row r="6" spans="1:26" ht="72.75" customHeight="1" x14ac:dyDescent="0.25">
      <c r="A6" s="161"/>
      <c r="B6" s="164"/>
      <c r="C6" s="161"/>
      <c r="D6" s="161"/>
      <c r="E6" s="161"/>
      <c r="F6" s="161"/>
      <c r="G6" s="161"/>
      <c r="H6" s="161"/>
      <c r="I6" s="161"/>
      <c r="J6" s="161"/>
      <c r="K6" s="161"/>
      <c r="L6" s="161"/>
      <c r="M6" s="161"/>
      <c r="N6" s="161"/>
      <c r="O6" s="161"/>
      <c r="P6" s="161"/>
      <c r="Q6" s="161"/>
      <c r="R6" s="161"/>
      <c r="S6" s="161"/>
      <c r="T6" s="161"/>
      <c r="U6" s="161"/>
      <c r="V6" s="161"/>
      <c r="W6" s="161"/>
      <c r="X6" s="161"/>
      <c r="Y6" s="161"/>
      <c r="Z6" s="161"/>
    </row>
    <row r="7" spans="1:26" ht="72.75" customHeight="1" x14ac:dyDescent="0.25">
      <c r="A7" s="161"/>
      <c r="B7" s="164"/>
      <c r="C7" s="161"/>
      <c r="D7" s="161"/>
      <c r="E7" s="161"/>
      <c r="F7" s="161"/>
      <c r="G7" s="161"/>
      <c r="H7" s="161"/>
      <c r="I7" s="161"/>
      <c r="J7" s="161"/>
      <c r="K7" s="161"/>
      <c r="L7" s="161"/>
      <c r="M7" s="161"/>
      <c r="N7" s="161"/>
      <c r="O7" s="161"/>
      <c r="P7" s="161"/>
      <c r="Q7" s="161"/>
      <c r="R7" s="161"/>
      <c r="S7" s="161"/>
      <c r="T7" s="161"/>
      <c r="U7" s="161"/>
      <c r="V7" s="161"/>
      <c r="W7" s="161"/>
      <c r="X7" s="161"/>
      <c r="Y7" s="161"/>
      <c r="Z7" s="161"/>
    </row>
    <row r="8" spans="1:26" ht="72.75" customHeight="1" x14ac:dyDescent="0.25">
      <c r="A8" s="161"/>
      <c r="B8" s="164"/>
      <c r="C8" s="161"/>
      <c r="D8" s="161"/>
      <c r="E8" s="161"/>
      <c r="F8" s="161"/>
      <c r="G8" s="161"/>
      <c r="H8" s="161"/>
      <c r="I8" s="161"/>
      <c r="J8" s="161"/>
      <c r="K8" s="161"/>
      <c r="L8" s="161"/>
      <c r="M8" s="161"/>
      <c r="N8" s="161"/>
      <c r="O8" s="161"/>
      <c r="P8" s="161"/>
      <c r="Q8" s="161"/>
      <c r="R8" s="161"/>
      <c r="S8" s="161"/>
      <c r="T8" s="161"/>
      <c r="U8" s="161"/>
      <c r="V8" s="161"/>
      <c r="W8" s="161"/>
      <c r="X8" s="161"/>
      <c r="Y8" s="161"/>
      <c r="Z8" s="161"/>
    </row>
    <row r="9" spans="1:26" ht="72.75" customHeight="1" x14ac:dyDescent="0.25">
      <c r="A9" s="161"/>
      <c r="B9" s="164"/>
      <c r="C9" s="161"/>
      <c r="D9" s="161"/>
      <c r="E9" s="161"/>
      <c r="F9" s="161"/>
      <c r="G9" s="161"/>
      <c r="H9" s="161"/>
      <c r="I9" s="161"/>
      <c r="J9" s="161"/>
      <c r="K9" s="161"/>
      <c r="L9" s="161"/>
      <c r="M9" s="161"/>
      <c r="N9" s="161"/>
      <c r="O9" s="161"/>
      <c r="P9" s="161"/>
      <c r="Q9" s="161"/>
      <c r="R9" s="161"/>
      <c r="S9" s="161"/>
      <c r="T9" s="161"/>
      <c r="U9" s="161"/>
      <c r="V9" s="161"/>
      <c r="W9" s="161"/>
      <c r="X9" s="161"/>
      <c r="Y9" s="161"/>
      <c r="Z9" s="161"/>
    </row>
    <row r="10" spans="1:26" ht="72.75" customHeight="1" x14ac:dyDescent="0.25">
      <c r="A10" s="161"/>
      <c r="B10" s="164"/>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row>
    <row r="11" spans="1:26" ht="72.75" customHeight="1" x14ac:dyDescent="0.25">
      <c r="A11" s="161"/>
      <c r="B11" s="164"/>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row>
    <row r="12" spans="1:26" ht="72.75" customHeight="1" x14ac:dyDescent="0.25">
      <c r="A12" s="161"/>
      <c r="B12" s="164"/>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row>
    <row r="13" spans="1:26" ht="72.75" customHeight="1" x14ac:dyDescent="0.25">
      <c r="A13" s="161"/>
      <c r="B13" s="164"/>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row>
    <row r="14" spans="1:26" ht="72.75" customHeight="1" x14ac:dyDescent="0.25">
      <c r="A14" s="161"/>
      <c r="B14" s="164"/>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row>
    <row r="15" spans="1:26" ht="72.75" customHeight="1" x14ac:dyDescent="0.25">
      <c r="A15" s="161"/>
      <c r="B15" s="164"/>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row>
    <row r="16" spans="1:26" ht="72.75" customHeight="1" x14ac:dyDescent="0.25">
      <c r="A16" s="161"/>
      <c r="B16" s="164"/>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row>
    <row r="17" spans="1:26" ht="72.75" customHeight="1" x14ac:dyDescent="0.25">
      <c r="A17" s="161"/>
      <c r="B17" s="164"/>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61"/>
    </row>
    <row r="18" spans="1:26" ht="72.75" customHeight="1" x14ac:dyDescent="0.25">
      <c r="A18" s="161"/>
      <c r="B18" s="164"/>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row>
    <row r="19" spans="1:26" ht="72.75" customHeight="1" x14ac:dyDescent="0.25">
      <c r="A19" s="161"/>
      <c r="B19" s="164"/>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row>
    <row r="20" spans="1:26" ht="72.75" customHeight="1" x14ac:dyDescent="0.25">
      <c r="A20" s="161"/>
      <c r="B20" s="164"/>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row>
    <row r="21" spans="1:26" ht="72.75" customHeight="1" x14ac:dyDescent="0.25">
      <c r="A21" s="161"/>
      <c r="B21" s="164"/>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row>
    <row r="22" spans="1:26" ht="72.75" customHeight="1" x14ac:dyDescent="0.25">
      <c r="A22" s="161"/>
      <c r="B22" s="164"/>
      <c r="C22" s="161"/>
      <c r="D22" s="161"/>
      <c r="E22" s="161"/>
      <c r="F22" s="161"/>
      <c r="G22" s="161"/>
      <c r="H22" s="161"/>
      <c r="I22" s="161"/>
      <c r="J22" s="161"/>
      <c r="K22" s="161"/>
      <c r="L22" s="161"/>
      <c r="M22" s="161"/>
      <c r="N22" s="161"/>
      <c r="O22" s="161"/>
      <c r="P22" s="161"/>
      <c r="Q22" s="161"/>
      <c r="R22" s="161"/>
      <c r="S22" s="161"/>
      <c r="T22" s="161"/>
      <c r="U22" s="161"/>
      <c r="V22" s="161"/>
      <c r="W22" s="161"/>
      <c r="X22" s="161"/>
      <c r="Y22" s="161"/>
      <c r="Z22" s="161"/>
    </row>
    <row r="23" spans="1:26" ht="72.75" customHeight="1" x14ac:dyDescent="0.25">
      <c r="A23" s="161"/>
      <c r="B23" s="164"/>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row>
    <row r="24" spans="1:26" ht="72.75" customHeight="1" x14ac:dyDescent="0.25">
      <c r="A24" s="161"/>
      <c r="B24" s="164"/>
      <c r="C24" s="161"/>
      <c r="D24" s="161"/>
      <c r="E24" s="161"/>
      <c r="F24" s="161"/>
      <c r="G24" s="161"/>
      <c r="H24" s="161"/>
      <c r="I24" s="161"/>
      <c r="J24" s="161"/>
      <c r="K24" s="161"/>
      <c r="L24" s="161"/>
      <c r="M24" s="161"/>
      <c r="N24" s="161"/>
      <c r="O24" s="161"/>
      <c r="P24" s="161"/>
      <c r="Q24" s="161"/>
      <c r="R24" s="161"/>
      <c r="S24" s="161"/>
      <c r="T24" s="161"/>
      <c r="U24" s="161"/>
      <c r="V24" s="161"/>
      <c r="W24" s="161"/>
      <c r="X24" s="161"/>
      <c r="Y24" s="161"/>
      <c r="Z24" s="161"/>
    </row>
    <row r="25" spans="1:26" ht="72.75" customHeight="1" x14ac:dyDescent="0.25">
      <c r="A25" s="161"/>
      <c r="B25" s="164"/>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row>
    <row r="26" spans="1:26" ht="72.75" customHeight="1" x14ac:dyDescent="0.25">
      <c r="A26" s="161"/>
      <c r="B26" s="164"/>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row>
    <row r="27" spans="1:26" ht="72.75" customHeight="1" x14ac:dyDescent="0.25">
      <c r="A27" s="161"/>
      <c r="B27" s="164"/>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row>
    <row r="28" spans="1:26" ht="72.75" customHeight="1" x14ac:dyDescent="0.25">
      <c r="A28" s="161"/>
      <c r="B28" s="164"/>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row>
    <row r="29" spans="1:26" ht="72.75" customHeight="1" x14ac:dyDescent="0.25">
      <c r="A29" s="161"/>
      <c r="B29" s="164"/>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row>
    <row r="30" spans="1:26" ht="72.75" customHeight="1" x14ac:dyDescent="0.25">
      <c r="A30" s="161"/>
      <c r="B30" s="164"/>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ht="72.75" customHeight="1" x14ac:dyDescent="0.25">
      <c r="A31" s="161"/>
      <c r="B31" s="164"/>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row>
    <row r="32" spans="1:26" ht="72.75" customHeight="1" x14ac:dyDescent="0.25">
      <c r="A32" s="161"/>
      <c r="B32" s="164"/>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ht="72.75" customHeight="1" x14ac:dyDescent="0.25">
      <c r="A33" s="161"/>
      <c r="B33" s="164"/>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ht="72.75" customHeight="1" x14ac:dyDescent="0.25">
      <c r="A34" s="161"/>
      <c r="B34" s="165"/>
      <c r="C34" s="161"/>
      <c r="D34" s="161"/>
      <c r="E34" s="161"/>
      <c r="F34" s="161"/>
      <c r="G34" s="161"/>
      <c r="H34" s="161"/>
      <c r="I34" s="161"/>
      <c r="J34" s="161"/>
      <c r="K34" s="161"/>
      <c r="L34" s="161"/>
      <c r="M34" s="161"/>
      <c r="N34" s="161"/>
      <c r="O34" s="161"/>
      <c r="P34" s="161"/>
      <c r="Q34" s="161"/>
      <c r="R34" s="161"/>
      <c r="S34" s="161"/>
      <c r="T34" s="161"/>
      <c r="U34" s="161"/>
      <c r="V34" s="161"/>
      <c r="W34" s="161"/>
      <c r="X34" s="161"/>
      <c r="Y34" s="161"/>
      <c r="Z34" s="161"/>
    </row>
    <row r="35" spans="1:26" ht="72.75" customHeight="1" x14ac:dyDescent="0.25">
      <c r="A35" s="161"/>
      <c r="B35" s="164"/>
      <c r="C35" s="161"/>
      <c r="D35" s="161"/>
      <c r="E35" s="161"/>
      <c r="F35" s="161"/>
      <c r="G35" s="161"/>
      <c r="H35" s="161"/>
      <c r="I35" s="161"/>
      <c r="J35" s="161"/>
      <c r="K35" s="161"/>
      <c r="L35" s="161"/>
      <c r="M35" s="161"/>
      <c r="N35" s="161"/>
      <c r="O35" s="161"/>
      <c r="P35" s="161"/>
      <c r="Q35" s="161"/>
      <c r="R35" s="161"/>
      <c r="S35" s="161"/>
      <c r="T35" s="161"/>
      <c r="U35" s="161"/>
      <c r="V35" s="161"/>
      <c r="W35" s="161"/>
      <c r="X35" s="161"/>
      <c r="Y35" s="161"/>
      <c r="Z35" s="161"/>
    </row>
    <row r="36" spans="1:26" ht="72.75" customHeight="1" x14ac:dyDescent="0.25">
      <c r="A36" s="161"/>
      <c r="B36" s="164"/>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row>
    <row r="37" spans="1:26" ht="72.75" customHeight="1" x14ac:dyDescent="0.25">
      <c r="A37" s="161"/>
      <c r="B37" s="164"/>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row>
    <row r="38" spans="1:26" ht="72.75" customHeight="1" x14ac:dyDescent="0.25">
      <c r="A38" s="161"/>
      <c r="B38" s="164"/>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ht="72.75" customHeight="1" x14ac:dyDescent="0.25">
      <c r="A39" s="161"/>
      <c r="B39" s="164"/>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ht="72.75" customHeight="1" x14ac:dyDescent="0.25">
      <c r="A40" s="161"/>
      <c r="B40" s="164"/>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spans="1:26" ht="72.75" customHeight="1" x14ac:dyDescent="0.25">
      <c r="A41" s="161"/>
      <c r="B41" s="164"/>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row r="42" spans="1:26" ht="72.75" customHeight="1" x14ac:dyDescent="0.25">
      <c r="A42" s="161"/>
      <c r="B42" s="164"/>
      <c r="C42" s="161"/>
      <c r="D42" s="161"/>
      <c r="E42" s="161"/>
      <c r="F42" s="161"/>
      <c r="G42" s="161"/>
      <c r="H42" s="161"/>
      <c r="I42" s="161"/>
      <c r="J42" s="161"/>
      <c r="K42" s="161"/>
      <c r="L42" s="161"/>
      <c r="M42" s="161"/>
      <c r="N42" s="161"/>
      <c r="O42" s="161"/>
      <c r="P42" s="161"/>
      <c r="Q42" s="161"/>
      <c r="R42" s="161"/>
      <c r="S42" s="161"/>
      <c r="T42" s="161"/>
      <c r="U42" s="161"/>
      <c r="V42" s="161"/>
      <c r="W42" s="161"/>
      <c r="X42" s="161"/>
      <c r="Y42" s="161"/>
      <c r="Z42" s="161"/>
    </row>
    <row r="43" spans="1:26" ht="72.75" customHeight="1" x14ac:dyDescent="0.25">
      <c r="A43" s="161"/>
      <c r="B43" s="164"/>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row>
    <row r="44" spans="1:26" ht="72.75" customHeight="1" x14ac:dyDescent="0.25">
      <c r="A44" s="161"/>
      <c r="B44" s="164"/>
      <c r="C44" s="161"/>
      <c r="D44" s="161"/>
      <c r="E44" s="161"/>
      <c r="F44" s="161"/>
      <c r="G44" s="161"/>
      <c r="H44" s="161"/>
      <c r="I44" s="161"/>
      <c r="J44" s="161"/>
      <c r="K44" s="161"/>
      <c r="L44" s="161"/>
      <c r="M44" s="161"/>
      <c r="N44" s="161"/>
      <c r="O44" s="161"/>
      <c r="P44" s="161"/>
      <c r="Q44" s="161"/>
      <c r="R44" s="161"/>
      <c r="S44" s="161"/>
      <c r="T44" s="161"/>
      <c r="U44" s="161"/>
      <c r="V44" s="161"/>
      <c r="W44" s="161"/>
      <c r="X44" s="161"/>
      <c r="Y44" s="161"/>
      <c r="Z44" s="161"/>
    </row>
    <row r="45" spans="1:26" ht="72.75" customHeight="1" x14ac:dyDescent="0.25">
      <c r="A45" s="161"/>
      <c r="B45" s="164"/>
      <c r="C45" s="161"/>
      <c r="D45" s="161"/>
      <c r="E45" s="161"/>
      <c r="F45" s="161"/>
      <c r="G45" s="161"/>
      <c r="H45" s="161"/>
      <c r="I45" s="161"/>
      <c r="J45" s="161"/>
      <c r="K45" s="161"/>
      <c r="L45" s="161"/>
      <c r="M45" s="161"/>
      <c r="N45" s="161"/>
      <c r="O45" s="161"/>
      <c r="P45" s="161"/>
      <c r="Q45" s="161"/>
      <c r="R45" s="161"/>
      <c r="S45" s="161"/>
      <c r="T45" s="161"/>
      <c r="U45" s="161"/>
      <c r="V45" s="161"/>
      <c r="W45" s="161"/>
      <c r="X45" s="161"/>
      <c r="Y45" s="161"/>
      <c r="Z45" s="161"/>
    </row>
    <row r="46" spans="1:26" ht="72.75" customHeight="1" x14ac:dyDescent="0.25">
      <c r="A46" s="161"/>
      <c r="B46" s="164"/>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row>
    <row r="47" spans="1:26" ht="72.75" customHeight="1" x14ac:dyDescent="0.25">
      <c r="A47" s="161"/>
      <c r="B47" s="164"/>
      <c r="C47" s="161"/>
      <c r="D47" s="161"/>
      <c r="E47" s="161"/>
      <c r="F47" s="161"/>
      <c r="G47" s="161"/>
      <c r="H47" s="161"/>
      <c r="I47" s="161"/>
      <c r="J47" s="161"/>
      <c r="K47" s="161"/>
      <c r="L47" s="161"/>
      <c r="M47" s="161"/>
      <c r="N47" s="161"/>
      <c r="O47" s="161"/>
      <c r="P47" s="161"/>
      <c r="Q47" s="161"/>
      <c r="R47" s="161"/>
      <c r="S47" s="161"/>
      <c r="T47" s="161"/>
      <c r="U47" s="161"/>
      <c r="V47" s="161"/>
      <c r="W47" s="161"/>
      <c r="X47" s="161"/>
      <c r="Y47" s="161"/>
      <c r="Z47" s="161"/>
    </row>
    <row r="48" spans="1:26" ht="72.75" customHeight="1" x14ac:dyDescent="0.25">
      <c r="A48" s="161"/>
      <c r="B48" s="164"/>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row>
    <row r="49" spans="1:26" ht="72.75" customHeight="1" x14ac:dyDescent="0.25">
      <c r="A49" s="161"/>
      <c r="B49" s="164"/>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row>
    <row r="50" spans="1:26" ht="72.75" customHeight="1" x14ac:dyDescent="0.25">
      <c r="A50" s="161"/>
      <c r="B50" s="164"/>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row>
    <row r="51" spans="1:26" ht="72.75" customHeight="1" x14ac:dyDescent="0.25">
      <c r="A51" s="161"/>
      <c r="B51" s="164"/>
      <c r="C51" s="161"/>
      <c r="D51" s="161"/>
      <c r="E51" s="161"/>
      <c r="F51" s="161"/>
      <c r="G51" s="161"/>
      <c r="H51" s="161"/>
      <c r="I51" s="161"/>
      <c r="J51" s="161"/>
      <c r="K51" s="161"/>
      <c r="L51" s="161"/>
      <c r="M51" s="161"/>
      <c r="N51" s="161"/>
      <c r="O51" s="161"/>
      <c r="P51" s="161"/>
      <c r="Q51" s="161"/>
      <c r="R51" s="161"/>
      <c r="S51" s="161"/>
      <c r="T51" s="161"/>
      <c r="U51" s="161"/>
      <c r="V51" s="161"/>
      <c r="W51" s="161"/>
      <c r="X51" s="161"/>
      <c r="Y51" s="161"/>
      <c r="Z51" s="161"/>
    </row>
    <row r="52" spans="1:26" ht="72.75" customHeight="1" x14ac:dyDescent="0.25">
      <c r="A52" s="161"/>
      <c r="B52" s="164"/>
      <c r="C52" s="161"/>
      <c r="D52" s="161"/>
      <c r="E52" s="161"/>
      <c r="F52" s="161"/>
      <c r="G52" s="161"/>
      <c r="H52" s="161"/>
      <c r="I52" s="161"/>
      <c r="J52" s="161"/>
      <c r="K52" s="161"/>
      <c r="L52" s="161"/>
      <c r="M52" s="161"/>
      <c r="N52" s="161"/>
      <c r="O52" s="161"/>
      <c r="P52" s="161"/>
      <c r="Q52" s="161"/>
      <c r="R52" s="161"/>
      <c r="S52" s="161"/>
      <c r="T52" s="161"/>
      <c r="U52" s="161"/>
      <c r="V52" s="161"/>
      <c r="W52" s="161"/>
      <c r="X52" s="161"/>
      <c r="Y52" s="161"/>
      <c r="Z52" s="161"/>
    </row>
    <row r="53" spans="1:26" ht="72.75" customHeight="1" x14ac:dyDescent="0.25">
      <c r="A53" s="161"/>
      <c r="B53" s="164"/>
      <c r="C53" s="161"/>
      <c r="D53" s="161"/>
      <c r="E53" s="161"/>
      <c r="F53" s="161"/>
      <c r="G53" s="161"/>
      <c r="H53" s="161"/>
      <c r="I53" s="161"/>
      <c r="J53" s="161"/>
      <c r="K53" s="161"/>
      <c r="L53" s="161"/>
      <c r="M53" s="161"/>
      <c r="N53" s="161"/>
      <c r="O53" s="161"/>
      <c r="P53" s="161"/>
      <c r="Q53" s="161"/>
      <c r="R53" s="161"/>
      <c r="S53" s="161"/>
      <c r="T53" s="161"/>
      <c r="U53" s="161"/>
      <c r="V53" s="161"/>
      <c r="W53" s="161"/>
      <c r="X53" s="161"/>
      <c r="Y53" s="161"/>
      <c r="Z53" s="161"/>
    </row>
    <row r="54" spans="1:26" ht="72.75" customHeight="1" x14ac:dyDescent="0.25">
      <c r="A54" s="161"/>
      <c r="B54" s="164"/>
      <c r="C54" s="161"/>
      <c r="D54" s="161"/>
      <c r="E54" s="161"/>
      <c r="F54" s="161"/>
      <c r="G54" s="161"/>
      <c r="H54" s="161"/>
      <c r="I54" s="161"/>
      <c r="J54" s="161"/>
      <c r="K54" s="161"/>
      <c r="L54" s="161"/>
      <c r="M54" s="161"/>
      <c r="N54" s="161"/>
      <c r="O54" s="161"/>
      <c r="P54" s="161"/>
      <c r="Q54" s="161"/>
      <c r="R54" s="161"/>
      <c r="S54" s="161"/>
      <c r="T54" s="161"/>
      <c r="U54" s="161"/>
      <c r="V54" s="161"/>
      <c r="W54" s="161"/>
      <c r="X54" s="161"/>
      <c r="Y54" s="161"/>
      <c r="Z54" s="161"/>
    </row>
    <row r="55" spans="1:26" ht="72.75" customHeight="1" x14ac:dyDescent="0.25">
      <c r="A55" s="161"/>
      <c r="B55" s="164"/>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row>
    <row r="56" spans="1:26" ht="72.75" customHeight="1" x14ac:dyDescent="0.25">
      <c r="A56" s="161"/>
      <c r="B56" s="164"/>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row>
    <row r="57" spans="1:26" ht="72.75" customHeight="1" x14ac:dyDescent="0.25">
      <c r="A57" s="161"/>
      <c r="B57" s="164"/>
      <c r="C57" s="161"/>
      <c r="D57" s="161"/>
      <c r="E57" s="161"/>
      <c r="F57" s="161"/>
      <c r="G57" s="161"/>
      <c r="H57" s="161"/>
      <c r="I57" s="161"/>
      <c r="J57" s="161"/>
      <c r="K57" s="161"/>
      <c r="L57" s="161"/>
      <c r="M57" s="161"/>
      <c r="N57" s="161"/>
      <c r="O57" s="161"/>
      <c r="P57" s="161"/>
      <c r="Q57" s="161"/>
      <c r="R57" s="161"/>
      <c r="S57" s="161"/>
      <c r="T57" s="161"/>
      <c r="U57" s="161"/>
      <c r="V57" s="161"/>
      <c r="W57" s="161"/>
      <c r="X57" s="161"/>
      <c r="Y57" s="161"/>
      <c r="Z57" s="161"/>
    </row>
    <row r="58" spans="1:26" ht="72.75" customHeight="1" x14ac:dyDescent="0.25">
      <c r="A58" s="161"/>
      <c r="B58" s="164"/>
      <c r="C58" s="161"/>
      <c r="D58" s="161"/>
      <c r="E58" s="161"/>
      <c r="F58" s="161"/>
      <c r="G58" s="161"/>
      <c r="H58" s="161"/>
      <c r="I58" s="161"/>
      <c r="J58" s="161"/>
      <c r="K58" s="161"/>
      <c r="L58" s="161"/>
      <c r="M58" s="161"/>
      <c r="N58" s="161"/>
      <c r="O58" s="161"/>
      <c r="P58" s="161"/>
      <c r="Q58" s="161"/>
      <c r="R58" s="161"/>
      <c r="S58" s="161"/>
      <c r="T58" s="161"/>
      <c r="U58" s="161"/>
      <c r="V58" s="161"/>
      <c r="W58" s="161"/>
      <c r="X58" s="161"/>
      <c r="Y58" s="161"/>
      <c r="Z58" s="161"/>
    </row>
    <row r="59" spans="1:26" ht="72.75" customHeight="1" x14ac:dyDescent="0.25">
      <c r="A59" s="161"/>
      <c r="B59" s="164"/>
      <c r="C59" s="161"/>
      <c r="D59" s="161"/>
      <c r="E59" s="161"/>
      <c r="F59" s="161"/>
      <c r="G59" s="161"/>
      <c r="H59" s="161"/>
      <c r="I59" s="161"/>
      <c r="J59" s="161"/>
      <c r="K59" s="161"/>
      <c r="L59" s="161"/>
      <c r="M59" s="161"/>
      <c r="N59" s="161"/>
      <c r="O59" s="161"/>
      <c r="P59" s="161"/>
      <c r="Q59" s="161"/>
      <c r="R59" s="161"/>
      <c r="S59" s="161"/>
      <c r="T59" s="161"/>
      <c r="U59" s="161"/>
      <c r="V59" s="161"/>
      <c r="W59" s="161"/>
      <c r="X59" s="161"/>
      <c r="Y59" s="161"/>
      <c r="Z59" s="161"/>
    </row>
    <row r="60" spans="1:26" ht="72.75" customHeight="1" x14ac:dyDescent="0.25">
      <c r="A60" s="161"/>
      <c r="B60" s="164"/>
      <c r="C60" s="161"/>
      <c r="D60" s="161"/>
      <c r="E60" s="161"/>
      <c r="F60" s="161"/>
      <c r="G60" s="161"/>
      <c r="H60" s="161"/>
      <c r="I60" s="161"/>
      <c r="J60" s="161"/>
      <c r="K60" s="161"/>
      <c r="L60" s="161"/>
      <c r="M60" s="161"/>
      <c r="N60" s="161"/>
      <c r="O60" s="161"/>
      <c r="P60" s="161"/>
      <c r="Q60" s="161"/>
      <c r="R60" s="161"/>
      <c r="S60" s="161"/>
      <c r="T60" s="161"/>
      <c r="U60" s="161"/>
      <c r="V60" s="161"/>
      <c r="W60" s="161"/>
      <c r="X60" s="161"/>
      <c r="Y60" s="161"/>
      <c r="Z60" s="161"/>
    </row>
    <row r="61" spans="1:26" ht="72.75" customHeight="1" x14ac:dyDescent="0.25">
      <c r="A61" s="161"/>
      <c r="B61" s="164"/>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row>
    <row r="62" spans="1:26" ht="72.75" customHeight="1" x14ac:dyDescent="0.25">
      <c r="A62" s="161"/>
      <c r="B62" s="164"/>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row>
    <row r="63" spans="1:26" ht="72.75" customHeight="1" x14ac:dyDescent="0.25">
      <c r="A63" s="161"/>
      <c r="B63" s="164"/>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row>
    <row r="64" spans="1:26" ht="72.75" customHeight="1" x14ac:dyDescent="0.25">
      <c r="A64" s="161"/>
      <c r="B64" s="164"/>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row>
    <row r="65" spans="1:26" ht="72.75" customHeight="1" x14ac:dyDescent="0.25">
      <c r="A65" s="161"/>
      <c r="B65" s="164"/>
      <c r="C65" s="161"/>
      <c r="D65" s="161"/>
      <c r="E65" s="161"/>
      <c r="F65" s="161"/>
      <c r="G65" s="161"/>
      <c r="H65" s="161"/>
      <c r="I65" s="161"/>
      <c r="J65" s="161"/>
      <c r="K65" s="161"/>
      <c r="L65" s="161"/>
      <c r="M65" s="161"/>
      <c r="N65" s="161"/>
      <c r="O65" s="161"/>
      <c r="P65" s="161"/>
      <c r="Q65" s="161"/>
      <c r="R65" s="161"/>
      <c r="S65" s="161"/>
      <c r="T65" s="161"/>
      <c r="U65" s="161"/>
      <c r="V65" s="161"/>
      <c r="W65" s="161"/>
      <c r="X65" s="161"/>
      <c r="Y65" s="161"/>
      <c r="Z65" s="161"/>
    </row>
    <row r="66" spans="1:26" ht="72.75" customHeight="1" x14ac:dyDescent="0.25">
      <c r="A66" s="161"/>
      <c r="B66" s="164"/>
      <c r="C66" s="161"/>
      <c r="D66" s="161"/>
      <c r="E66" s="161"/>
      <c r="F66" s="161"/>
      <c r="G66" s="161"/>
      <c r="H66" s="161"/>
      <c r="I66" s="161"/>
      <c r="J66" s="161"/>
      <c r="K66" s="161"/>
      <c r="L66" s="161"/>
      <c r="M66" s="161"/>
      <c r="N66" s="161"/>
      <c r="O66" s="161"/>
      <c r="P66" s="161"/>
      <c r="Q66" s="161"/>
      <c r="R66" s="161"/>
      <c r="S66" s="161"/>
      <c r="T66" s="161"/>
      <c r="U66" s="161"/>
      <c r="V66" s="161"/>
      <c r="W66" s="161"/>
      <c r="X66" s="161"/>
      <c r="Y66" s="161"/>
      <c r="Z66" s="161"/>
    </row>
    <row r="67" spans="1:26" ht="72.75" customHeight="1" x14ac:dyDescent="0.25">
      <c r="A67" s="161"/>
      <c r="B67" s="164"/>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row>
    <row r="68" spans="1:26" ht="72.75" customHeight="1" x14ac:dyDescent="0.25">
      <c r="A68" s="161"/>
      <c r="B68" s="164"/>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row>
    <row r="69" spans="1:26" ht="72.75" customHeight="1" x14ac:dyDescent="0.25">
      <c r="A69" s="161"/>
      <c r="B69" s="164"/>
      <c r="C69" s="161"/>
      <c r="D69" s="161"/>
      <c r="E69" s="161"/>
      <c r="F69" s="161"/>
      <c r="G69" s="161"/>
      <c r="H69" s="161"/>
      <c r="I69" s="161"/>
      <c r="J69" s="161"/>
      <c r="K69" s="161"/>
      <c r="L69" s="161"/>
      <c r="M69" s="161"/>
      <c r="N69" s="161"/>
      <c r="O69" s="161"/>
      <c r="P69" s="161"/>
      <c r="Q69" s="161"/>
      <c r="R69" s="161"/>
      <c r="S69" s="161"/>
      <c r="T69" s="161"/>
      <c r="U69" s="161"/>
      <c r="V69" s="161"/>
      <c r="W69" s="161"/>
      <c r="X69" s="161"/>
      <c r="Y69" s="161"/>
      <c r="Z69" s="161"/>
    </row>
    <row r="70" spans="1:26" ht="72.75" customHeight="1" x14ac:dyDescent="0.25">
      <c r="A70" s="161"/>
      <c r="B70" s="164"/>
      <c r="C70" s="161"/>
      <c r="D70" s="161"/>
      <c r="E70" s="161"/>
      <c r="F70" s="161"/>
      <c r="G70" s="161"/>
      <c r="H70" s="161"/>
      <c r="I70" s="161"/>
      <c r="J70" s="161"/>
      <c r="K70" s="161"/>
      <c r="L70" s="161"/>
      <c r="M70" s="161"/>
      <c r="N70" s="161"/>
      <c r="O70" s="161"/>
      <c r="P70" s="161"/>
      <c r="Q70" s="161"/>
      <c r="R70" s="161"/>
      <c r="S70" s="161"/>
      <c r="T70" s="161"/>
      <c r="U70" s="161"/>
      <c r="V70" s="161"/>
      <c r="W70" s="161"/>
      <c r="X70" s="161"/>
      <c r="Y70" s="161"/>
      <c r="Z70" s="161"/>
    </row>
    <row r="71" spans="1:26" ht="72.75" customHeight="1" x14ac:dyDescent="0.25">
      <c r="A71" s="161"/>
      <c r="B71" s="164"/>
      <c r="C71" s="161"/>
      <c r="D71" s="161"/>
      <c r="E71" s="161"/>
      <c r="F71" s="161"/>
      <c r="G71" s="161"/>
      <c r="H71" s="161"/>
      <c r="I71" s="161"/>
      <c r="J71" s="161"/>
      <c r="K71" s="161"/>
      <c r="L71" s="161"/>
      <c r="M71" s="161"/>
      <c r="N71" s="161"/>
      <c r="O71" s="161"/>
      <c r="P71" s="161"/>
      <c r="Q71" s="161"/>
      <c r="R71" s="161"/>
      <c r="S71" s="161"/>
      <c r="T71" s="161"/>
      <c r="U71" s="161"/>
      <c r="V71" s="161"/>
      <c r="W71" s="161"/>
      <c r="X71" s="161"/>
      <c r="Y71" s="161"/>
      <c r="Z71" s="161"/>
    </row>
    <row r="72" spans="1:26" ht="72.75" customHeight="1" x14ac:dyDescent="0.25">
      <c r="A72" s="161"/>
      <c r="B72" s="164"/>
      <c r="C72" s="161"/>
      <c r="D72" s="161"/>
      <c r="E72" s="161"/>
      <c r="F72" s="161"/>
      <c r="G72" s="161"/>
      <c r="H72" s="161"/>
      <c r="I72" s="161"/>
      <c r="J72" s="161"/>
      <c r="K72" s="161"/>
      <c r="L72" s="161"/>
      <c r="M72" s="161"/>
      <c r="N72" s="161"/>
      <c r="O72" s="161"/>
      <c r="P72" s="161"/>
      <c r="Q72" s="161"/>
      <c r="R72" s="161"/>
      <c r="S72" s="161"/>
      <c r="T72" s="161"/>
      <c r="U72" s="161"/>
      <c r="V72" s="161"/>
      <c r="W72" s="161"/>
      <c r="X72" s="161"/>
      <c r="Y72" s="161"/>
      <c r="Z72" s="161"/>
    </row>
    <row r="73" spans="1:26" ht="72.75" customHeight="1" x14ac:dyDescent="0.25">
      <c r="A73" s="161"/>
      <c r="B73" s="164"/>
      <c r="C73" s="161"/>
      <c r="D73" s="161"/>
      <c r="E73" s="161"/>
      <c r="F73" s="161"/>
      <c r="G73" s="161"/>
      <c r="H73" s="161"/>
      <c r="I73" s="161"/>
      <c r="J73" s="161"/>
      <c r="K73" s="161"/>
      <c r="L73" s="161"/>
      <c r="M73" s="161"/>
      <c r="N73" s="161"/>
      <c r="O73" s="161"/>
      <c r="P73" s="161"/>
      <c r="Q73" s="161"/>
      <c r="R73" s="161"/>
      <c r="S73" s="161"/>
      <c r="T73" s="161"/>
      <c r="U73" s="161"/>
      <c r="V73" s="161"/>
      <c r="W73" s="161"/>
      <c r="X73" s="161"/>
      <c r="Y73" s="161"/>
      <c r="Z73" s="161"/>
    </row>
    <row r="74" spans="1:26" ht="72.75" customHeight="1" x14ac:dyDescent="0.25">
      <c r="A74" s="161"/>
      <c r="B74" s="164"/>
      <c r="C74" s="161"/>
      <c r="D74" s="161"/>
      <c r="E74" s="161"/>
      <c r="F74" s="161"/>
      <c r="G74" s="161"/>
      <c r="H74" s="161"/>
      <c r="I74" s="161"/>
      <c r="J74" s="161"/>
      <c r="K74" s="161"/>
      <c r="L74" s="161"/>
      <c r="M74" s="161"/>
      <c r="N74" s="161"/>
      <c r="O74" s="161"/>
      <c r="P74" s="161"/>
      <c r="Q74" s="161"/>
      <c r="R74" s="161"/>
      <c r="S74" s="161"/>
      <c r="T74" s="161"/>
      <c r="U74" s="161"/>
      <c r="V74" s="161"/>
      <c r="W74" s="161"/>
      <c r="X74" s="161"/>
      <c r="Y74" s="161"/>
      <c r="Z74" s="161"/>
    </row>
    <row r="75" spans="1:26" ht="72.75" customHeight="1" x14ac:dyDescent="0.25">
      <c r="A75" s="161"/>
      <c r="B75" s="164"/>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row>
    <row r="76" spans="1:26" ht="72.75" customHeight="1" x14ac:dyDescent="0.25">
      <c r="A76" s="161"/>
      <c r="B76" s="164"/>
      <c r="C76" s="161"/>
      <c r="D76" s="161"/>
      <c r="E76" s="161"/>
      <c r="F76" s="161"/>
      <c r="G76" s="161"/>
      <c r="H76" s="161"/>
      <c r="I76" s="161"/>
      <c r="J76" s="161"/>
      <c r="K76" s="161"/>
      <c r="L76" s="161"/>
      <c r="M76" s="161"/>
      <c r="N76" s="161"/>
      <c r="O76" s="161"/>
      <c r="P76" s="161"/>
      <c r="Q76" s="161"/>
      <c r="R76" s="161"/>
      <c r="S76" s="161"/>
      <c r="T76" s="161"/>
      <c r="U76" s="161"/>
      <c r="V76" s="161"/>
      <c r="W76" s="161"/>
      <c r="X76" s="161"/>
      <c r="Y76" s="161"/>
      <c r="Z76" s="161"/>
    </row>
    <row r="77" spans="1:26" ht="72.75" customHeight="1" x14ac:dyDescent="0.25">
      <c r="A77" s="161"/>
      <c r="B77" s="164"/>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row>
    <row r="78" spans="1:26" ht="72.75" customHeight="1" x14ac:dyDescent="0.25">
      <c r="A78" s="161"/>
      <c r="B78" s="164"/>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row>
    <row r="79" spans="1:26" ht="72.75" customHeight="1" x14ac:dyDescent="0.25">
      <c r="A79" s="161"/>
      <c r="B79" s="164"/>
      <c r="C79" s="161"/>
      <c r="D79" s="161"/>
      <c r="E79" s="161"/>
      <c r="F79" s="161"/>
      <c r="G79" s="161"/>
      <c r="H79" s="161"/>
      <c r="I79" s="161"/>
      <c r="J79" s="161"/>
      <c r="K79" s="161"/>
      <c r="L79" s="161"/>
      <c r="M79" s="161"/>
      <c r="N79" s="161"/>
      <c r="O79" s="161"/>
      <c r="P79" s="161"/>
      <c r="Q79" s="161"/>
      <c r="R79" s="161"/>
      <c r="S79" s="161"/>
      <c r="T79" s="161"/>
      <c r="U79" s="161"/>
      <c r="V79" s="161"/>
      <c r="W79" s="161"/>
      <c r="X79" s="161"/>
      <c r="Y79" s="161"/>
      <c r="Z79" s="161"/>
    </row>
    <row r="80" spans="1:26" ht="72.75" customHeight="1" x14ac:dyDescent="0.25">
      <c r="A80" s="161"/>
      <c r="B80" s="164"/>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row>
    <row r="81" spans="1:26" ht="72.75" customHeight="1" x14ac:dyDescent="0.25">
      <c r="A81" s="161"/>
      <c r="B81" s="164"/>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row>
    <row r="82" spans="1:26" ht="72.75" customHeight="1" x14ac:dyDescent="0.25">
      <c r="A82" s="161"/>
      <c r="B82" s="164"/>
      <c r="C82" s="161"/>
      <c r="D82" s="161"/>
      <c r="E82" s="161"/>
      <c r="F82" s="161"/>
      <c r="G82" s="161"/>
      <c r="H82" s="161"/>
      <c r="I82" s="161"/>
      <c r="J82" s="161"/>
      <c r="K82" s="161"/>
      <c r="L82" s="161"/>
      <c r="M82" s="161"/>
      <c r="N82" s="161"/>
      <c r="O82" s="161"/>
      <c r="P82" s="161"/>
      <c r="Q82" s="161"/>
      <c r="R82" s="161"/>
      <c r="S82" s="161"/>
      <c r="T82" s="161"/>
      <c r="U82" s="161"/>
      <c r="V82" s="161"/>
      <c r="W82" s="161"/>
      <c r="X82" s="161"/>
      <c r="Y82" s="161"/>
      <c r="Z82" s="161"/>
    </row>
    <row r="83" spans="1:26" ht="72.75" customHeight="1" x14ac:dyDescent="0.25">
      <c r="A83" s="161"/>
      <c r="B83" s="164"/>
      <c r="C83" s="161"/>
      <c r="D83" s="161"/>
      <c r="E83" s="161"/>
      <c r="F83" s="161"/>
      <c r="G83" s="161"/>
      <c r="H83" s="161"/>
      <c r="I83" s="161"/>
      <c r="J83" s="161"/>
      <c r="K83" s="161"/>
      <c r="L83" s="161"/>
      <c r="M83" s="161"/>
      <c r="N83" s="161"/>
      <c r="O83" s="161"/>
      <c r="P83" s="161"/>
      <c r="Q83" s="161"/>
      <c r="R83" s="161"/>
      <c r="S83" s="161"/>
      <c r="T83" s="161"/>
      <c r="U83" s="161"/>
      <c r="V83" s="161"/>
      <c r="W83" s="161"/>
      <c r="X83" s="161"/>
      <c r="Y83" s="161"/>
      <c r="Z83" s="161"/>
    </row>
    <row r="84" spans="1:26" ht="72.75" customHeight="1" x14ac:dyDescent="0.25">
      <c r="A84" s="161"/>
      <c r="B84" s="164"/>
      <c r="C84" s="161"/>
      <c r="D84" s="161"/>
      <c r="E84" s="161"/>
      <c r="F84" s="161"/>
      <c r="G84" s="161"/>
      <c r="H84" s="161"/>
      <c r="I84" s="161"/>
      <c r="J84" s="161"/>
      <c r="K84" s="161"/>
      <c r="L84" s="161"/>
      <c r="M84" s="161"/>
      <c r="N84" s="161"/>
      <c r="O84" s="161"/>
      <c r="P84" s="161"/>
      <c r="Q84" s="161"/>
      <c r="R84" s="161"/>
      <c r="S84" s="161"/>
      <c r="T84" s="161"/>
      <c r="U84" s="161"/>
      <c r="V84" s="161"/>
      <c r="W84" s="161"/>
      <c r="X84" s="161"/>
      <c r="Y84" s="161"/>
      <c r="Z84" s="161"/>
    </row>
    <row r="85" spans="1:26" ht="72.75" customHeight="1" x14ac:dyDescent="0.25">
      <c r="A85" s="161"/>
      <c r="B85" s="164"/>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row>
    <row r="86" spans="1:26" ht="72.75" customHeight="1" x14ac:dyDescent="0.25">
      <c r="A86" s="161"/>
      <c r="B86" s="164"/>
      <c r="C86" s="161"/>
      <c r="D86" s="161"/>
      <c r="E86" s="161"/>
      <c r="F86" s="161"/>
      <c r="G86" s="161"/>
      <c r="H86" s="161"/>
      <c r="I86" s="161"/>
      <c r="J86" s="161"/>
      <c r="K86" s="161"/>
      <c r="L86" s="161"/>
      <c r="M86" s="161"/>
      <c r="N86" s="161"/>
      <c r="O86" s="161"/>
      <c r="P86" s="161"/>
      <c r="Q86" s="161"/>
      <c r="R86" s="161"/>
      <c r="S86" s="161"/>
      <c r="T86" s="161"/>
      <c r="U86" s="161"/>
      <c r="V86" s="161"/>
      <c r="W86" s="161"/>
      <c r="X86" s="161"/>
      <c r="Y86" s="161"/>
      <c r="Z86" s="161"/>
    </row>
    <row r="87" spans="1:26" ht="72.75" customHeight="1" x14ac:dyDescent="0.25">
      <c r="A87" s="161"/>
      <c r="B87" s="164"/>
      <c r="C87" s="161"/>
      <c r="D87" s="161"/>
      <c r="E87" s="161"/>
      <c r="F87" s="161"/>
      <c r="G87" s="161"/>
      <c r="H87" s="161"/>
      <c r="I87" s="161"/>
      <c r="J87" s="161"/>
      <c r="K87" s="161"/>
      <c r="L87" s="161"/>
      <c r="M87" s="161"/>
      <c r="N87" s="161"/>
      <c r="O87" s="161"/>
      <c r="P87" s="161"/>
      <c r="Q87" s="161"/>
      <c r="R87" s="161"/>
      <c r="S87" s="161"/>
      <c r="T87" s="161"/>
      <c r="U87" s="161"/>
      <c r="V87" s="161"/>
      <c r="W87" s="161"/>
      <c r="X87" s="161"/>
      <c r="Y87" s="161"/>
      <c r="Z87" s="161"/>
    </row>
    <row r="88" spans="1:26" ht="72.75" customHeight="1" x14ac:dyDescent="0.25">
      <c r="A88" s="161"/>
      <c r="B88" s="164"/>
      <c r="C88" s="161"/>
      <c r="D88" s="161"/>
      <c r="E88" s="161"/>
      <c r="F88" s="161"/>
      <c r="G88" s="161"/>
      <c r="H88" s="161"/>
      <c r="I88" s="161"/>
      <c r="J88" s="161"/>
      <c r="K88" s="161"/>
      <c r="L88" s="161"/>
      <c r="M88" s="161"/>
      <c r="N88" s="161"/>
      <c r="O88" s="161"/>
      <c r="P88" s="161"/>
      <c r="Q88" s="161"/>
      <c r="R88" s="161"/>
      <c r="S88" s="161"/>
      <c r="T88" s="161"/>
      <c r="U88" s="161"/>
      <c r="V88" s="161"/>
      <c r="W88" s="161"/>
      <c r="X88" s="161"/>
      <c r="Y88" s="161"/>
      <c r="Z88" s="161"/>
    </row>
    <row r="89" spans="1:26" ht="72.75" customHeight="1" x14ac:dyDescent="0.25">
      <c r="A89" s="161"/>
      <c r="B89" s="164"/>
      <c r="C89" s="161"/>
      <c r="D89" s="161"/>
      <c r="E89" s="161"/>
      <c r="F89" s="161"/>
      <c r="G89" s="161"/>
      <c r="H89" s="161"/>
      <c r="I89" s="161"/>
      <c r="J89" s="161"/>
      <c r="K89" s="161"/>
      <c r="L89" s="161"/>
      <c r="M89" s="161"/>
      <c r="N89" s="161"/>
      <c r="O89" s="161"/>
      <c r="P89" s="161"/>
      <c r="Q89" s="161"/>
      <c r="R89" s="161"/>
      <c r="S89" s="161"/>
      <c r="T89" s="161"/>
      <c r="U89" s="161"/>
      <c r="V89" s="161"/>
      <c r="W89" s="161"/>
      <c r="X89" s="161"/>
      <c r="Y89" s="161"/>
      <c r="Z89" s="161"/>
    </row>
    <row r="90" spans="1:26" ht="72.75" customHeight="1" x14ac:dyDescent="0.25">
      <c r="A90" s="161"/>
      <c r="B90" s="164"/>
      <c r="C90" s="161"/>
      <c r="D90" s="161"/>
      <c r="E90" s="161"/>
      <c r="F90" s="161"/>
      <c r="G90" s="161"/>
      <c r="H90" s="161"/>
      <c r="I90" s="161"/>
      <c r="J90" s="161"/>
      <c r="K90" s="161"/>
      <c r="L90" s="161"/>
      <c r="M90" s="161"/>
      <c r="N90" s="161"/>
      <c r="O90" s="161"/>
      <c r="P90" s="161"/>
      <c r="Q90" s="161"/>
      <c r="R90" s="161"/>
      <c r="S90" s="161"/>
      <c r="T90" s="161"/>
      <c r="U90" s="161"/>
      <c r="V90" s="161"/>
      <c r="W90" s="161"/>
      <c r="X90" s="161"/>
      <c r="Y90" s="161"/>
      <c r="Z90" s="161"/>
    </row>
    <row r="91" spans="1:26" ht="72.75" customHeight="1" x14ac:dyDescent="0.25">
      <c r="A91" s="161"/>
      <c r="B91" s="164"/>
      <c r="C91" s="161"/>
      <c r="D91" s="161"/>
      <c r="E91" s="161"/>
      <c r="F91" s="161"/>
      <c r="G91" s="161"/>
      <c r="H91" s="161"/>
      <c r="I91" s="161"/>
      <c r="J91" s="161"/>
      <c r="K91" s="161"/>
      <c r="L91" s="161"/>
      <c r="M91" s="161"/>
      <c r="N91" s="161"/>
      <c r="O91" s="161"/>
      <c r="P91" s="161"/>
      <c r="Q91" s="161"/>
      <c r="R91" s="161"/>
      <c r="S91" s="161"/>
      <c r="T91" s="161"/>
      <c r="U91" s="161"/>
      <c r="V91" s="161"/>
      <c r="W91" s="161"/>
      <c r="X91" s="161"/>
      <c r="Y91" s="161"/>
      <c r="Z91" s="161"/>
    </row>
    <row r="92" spans="1:26" ht="72.75" customHeight="1" x14ac:dyDescent="0.25">
      <c r="A92" s="161"/>
      <c r="B92" s="164"/>
      <c r="C92" s="161"/>
      <c r="D92" s="161"/>
      <c r="E92" s="161"/>
      <c r="F92" s="161"/>
      <c r="G92" s="161"/>
      <c r="H92" s="161"/>
      <c r="I92" s="161"/>
      <c r="J92" s="161"/>
      <c r="K92" s="161"/>
      <c r="L92" s="161"/>
      <c r="M92" s="161"/>
      <c r="N92" s="161"/>
      <c r="O92" s="161"/>
      <c r="P92" s="161"/>
      <c r="Q92" s="161"/>
      <c r="R92" s="161"/>
      <c r="S92" s="161"/>
      <c r="T92" s="161"/>
      <c r="U92" s="161"/>
      <c r="V92" s="161"/>
      <c r="W92" s="161"/>
      <c r="X92" s="161"/>
      <c r="Y92" s="161"/>
      <c r="Z92" s="161"/>
    </row>
    <row r="93" spans="1:26" ht="72.75" customHeight="1" x14ac:dyDescent="0.25">
      <c r="A93" s="161"/>
      <c r="B93" s="164"/>
      <c r="C93" s="161"/>
      <c r="D93" s="161"/>
      <c r="E93" s="161"/>
      <c r="F93" s="161"/>
      <c r="G93" s="161"/>
      <c r="H93" s="161"/>
      <c r="I93" s="161"/>
      <c r="J93" s="161"/>
      <c r="K93" s="161"/>
      <c r="L93" s="161"/>
      <c r="M93" s="161"/>
      <c r="N93" s="161"/>
      <c r="O93" s="161"/>
      <c r="P93" s="161"/>
      <c r="Q93" s="161"/>
      <c r="R93" s="161"/>
      <c r="S93" s="161"/>
      <c r="T93" s="161"/>
      <c r="U93" s="161"/>
      <c r="V93" s="161"/>
      <c r="W93" s="161"/>
      <c r="X93" s="161"/>
      <c r="Y93" s="161"/>
      <c r="Z93" s="161"/>
    </row>
    <row r="94" spans="1:26" ht="72.75" customHeight="1" x14ac:dyDescent="0.25">
      <c r="A94" s="161"/>
      <c r="B94" s="164"/>
      <c r="C94" s="161"/>
      <c r="D94" s="161"/>
      <c r="E94" s="161"/>
      <c r="F94" s="161"/>
      <c r="G94" s="161"/>
      <c r="H94" s="161"/>
      <c r="I94" s="161"/>
      <c r="J94" s="161"/>
      <c r="K94" s="161"/>
      <c r="L94" s="161"/>
      <c r="M94" s="161"/>
      <c r="N94" s="161"/>
      <c r="O94" s="161"/>
      <c r="P94" s="161"/>
      <c r="Q94" s="161"/>
      <c r="R94" s="161"/>
      <c r="S94" s="161"/>
      <c r="T94" s="161"/>
      <c r="U94" s="161"/>
      <c r="V94" s="161"/>
      <c r="W94" s="161"/>
      <c r="X94" s="161"/>
      <c r="Y94" s="161"/>
      <c r="Z94" s="161"/>
    </row>
    <row r="95" spans="1:26" ht="72.75" customHeight="1" x14ac:dyDescent="0.25">
      <c r="A95" s="161"/>
      <c r="B95" s="164"/>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row>
    <row r="96" spans="1:26" ht="72.75" customHeight="1" x14ac:dyDescent="0.25">
      <c r="A96" s="161"/>
      <c r="B96" s="164"/>
      <c r="C96" s="161"/>
      <c r="D96" s="161"/>
      <c r="E96" s="161"/>
      <c r="F96" s="161"/>
      <c r="G96" s="161"/>
      <c r="H96" s="161"/>
      <c r="I96" s="161"/>
      <c r="J96" s="161"/>
      <c r="K96" s="161"/>
      <c r="L96" s="161"/>
      <c r="M96" s="161"/>
      <c r="N96" s="161"/>
      <c r="O96" s="161"/>
      <c r="P96" s="161"/>
      <c r="Q96" s="161"/>
      <c r="R96" s="161"/>
      <c r="S96" s="161"/>
      <c r="T96" s="161"/>
      <c r="U96" s="161"/>
      <c r="V96" s="161"/>
      <c r="W96" s="161"/>
      <c r="X96" s="161"/>
      <c r="Y96" s="161"/>
      <c r="Z96" s="161"/>
    </row>
    <row r="97" spans="1:26" ht="72.75" customHeight="1" x14ac:dyDescent="0.25">
      <c r="A97" s="161"/>
      <c r="B97" s="164"/>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row>
    <row r="98" spans="1:26" ht="72.75" customHeight="1" x14ac:dyDescent="0.25">
      <c r="A98" s="161"/>
      <c r="B98" s="164"/>
      <c r="C98" s="161"/>
      <c r="D98" s="161"/>
      <c r="E98" s="161"/>
      <c r="F98" s="161"/>
      <c r="G98" s="161"/>
      <c r="H98" s="161"/>
      <c r="I98" s="161"/>
      <c r="J98" s="161"/>
      <c r="K98" s="161"/>
      <c r="L98" s="161"/>
      <c r="M98" s="161"/>
      <c r="N98" s="161"/>
      <c r="O98" s="161"/>
      <c r="P98" s="161"/>
      <c r="Q98" s="161"/>
      <c r="R98" s="161"/>
      <c r="S98" s="161"/>
      <c r="T98" s="161"/>
      <c r="U98" s="161"/>
      <c r="V98" s="161"/>
      <c r="W98" s="161"/>
      <c r="X98" s="161"/>
      <c r="Y98" s="161"/>
      <c r="Z98" s="161"/>
    </row>
    <row r="99" spans="1:26" ht="72.75" customHeight="1" x14ac:dyDescent="0.25">
      <c r="A99" s="161"/>
      <c r="B99" s="164"/>
      <c r="C99" s="161"/>
      <c r="D99" s="161"/>
      <c r="E99" s="161"/>
      <c r="F99" s="161"/>
      <c r="G99" s="161"/>
      <c r="H99" s="161"/>
      <c r="I99" s="161"/>
      <c r="J99" s="161"/>
      <c r="K99" s="161"/>
      <c r="L99" s="161"/>
      <c r="M99" s="161"/>
      <c r="N99" s="161"/>
      <c r="O99" s="161"/>
      <c r="P99" s="161"/>
      <c r="Q99" s="161"/>
      <c r="R99" s="161"/>
      <c r="S99" s="161"/>
      <c r="T99" s="161"/>
      <c r="U99" s="161"/>
      <c r="V99" s="161"/>
      <c r="W99" s="161"/>
      <c r="X99" s="161"/>
      <c r="Y99" s="161"/>
      <c r="Z99" s="161"/>
    </row>
    <row r="100" spans="1:26" ht="72.75" customHeight="1" x14ac:dyDescent="0.25">
      <c r="A100" s="161"/>
      <c r="B100" s="164"/>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ht="72.75" customHeight="1" x14ac:dyDescent="0.25">
      <c r="A101" s="161"/>
      <c r="B101" s="164"/>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ht="72.75" customHeight="1" x14ac:dyDescent="0.25">
      <c r="A102" s="161"/>
      <c r="B102" s="164"/>
      <c r="C102" s="161"/>
      <c r="D102" s="161"/>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ht="72.75" customHeight="1" x14ac:dyDescent="0.25">
      <c r="A103" s="161"/>
      <c r="B103" s="164"/>
      <c r="C103" s="161"/>
      <c r="D103" s="161"/>
      <c r="E103" s="161"/>
      <c r="F103" s="161"/>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ht="72.75" customHeight="1" x14ac:dyDescent="0.25">
      <c r="A104" s="161"/>
      <c r="B104" s="164"/>
      <c r="C104" s="161"/>
      <c r="D104" s="161"/>
      <c r="E104" s="161"/>
      <c r="F104" s="161"/>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ht="72.75" customHeight="1" x14ac:dyDescent="0.25">
      <c r="A105" s="161"/>
      <c r="B105" s="164"/>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ht="72.75" customHeight="1" x14ac:dyDescent="0.25">
      <c r="A106" s="161"/>
      <c r="B106" s="164"/>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ht="72.75" customHeight="1" x14ac:dyDescent="0.25">
      <c r="A107" s="161"/>
      <c r="B107" s="164"/>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ht="72.75" customHeight="1" x14ac:dyDescent="0.25">
      <c r="A108" s="161"/>
      <c r="B108" s="164"/>
      <c r="C108" s="161"/>
      <c r="D108" s="161"/>
      <c r="E108" s="161"/>
      <c r="F108" s="161"/>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ht="72.75" customHeight="1" x14ac:dyDescent="0.25">
      <c r="A109" s="166"/>
      <c r="B109" s="167"/>
      <c r="C109" s="166"/>
      <c r="D109" s="166"/>
      <c r="E109" s="166"/>
      <c r="F109" s="166"/>
      <c r="G109" s="166"/>
      <c r="H109" s="166"/>
      <c r="I109" s="166"/>
      <c r="J109" s="166"/>
      <c r="K109" s="166"/>
      <c r="L109" s="166"/>
      <c r="M109" s="166"/>
      <c r="N109" s="166"/>
      <c r="O109" s="166"/>
      <c r="P109" s="166"/>
      <c r="Q109" s="166"/>
      <c r="R109" s="166"/>
      <c r="S109" s="166"/>
      <c r="T109" s="166"/>
      <c r="U109" s="166"/>
      <c r="V109" s="166"/>
      <c r="W109" s="166"/>
      <c r="X109" s="166"/>
      <c r="Y109" s="166"/>
      <c r="Z109" s="166"/>
    </row>
    <row r="110" spans="1:26" ht="72.75" customHeight="1" x14ac:dyDescent="0.25">
      <c r="A110" s="166"/>
      <c r="B110" s="167"/>
      <c r="C110" s="166"/>
      <c r="D110" s="166"/>
      <c r="E110" s="166"/>
      <c r="F110" s="166"/>
      <c r="G110" s="166"/>
      <c r="H110" s="166"/>
      <c r="I110" s="166"/>
      <c r="J110" s="166"/>
      <c r="K110" s="166"/>
      <c r="L110" s="166"/>
      <c r="M110" s="166"/>
      <c r="N110" s="166"/>
      <c r="O110" s="166"/>
      <c r="P110" s="166"/>
      <c r="Q110" s="166"/>
      <c r="R110" s="166"/>
      <c r="S110" s="166"/>
      <c r="T110" s="166"/>
      <c r="U110" s="166"/>
      <c r="V110" s="166"/>
      <c r="W110" s="166"/>
      <c r="X110" s="166"/>
      <c r="Y110" s="166"/>
      <c r="Z110" s="166"/>
    </row>
    <row r="111" spans="1:26" ht="72.75" customHeight="1" x14ac:dyDescent="0.25">
      <c r="A111" s="166"/>
      <c r="B111" s="167"/>
      <c r="C111" s="166"/>
      <c r="D111" s="166"/>
      <c r="E111" s="166"/>
      <c r="F111" s="166"/>
      <c r="G111" s="166"/>
      <c r="H111" s="166"/>
      <c r="I111" s="166"/>
      <c r="J111" s="166"/>
      <c r="K111" s="166"/>
      <c r="L111" s="166"/>
      <c r="M111" s="166"/>
      <c r="N111" s="166"/>
      <c r="O111" s="166"/>
      <c r="P111" s="166"/>
      <c r="Q111" s="166"/>
      <c r="R111" s="166"/>
      <c r="S111" s="166"/>
      <c r="T111" s="166"/>
      <c r="U111" s="166"/>
      <c r="V111" s="166"/>
      <c r="W111" s="166"/>
      <c r="X111" s="166"/>
      <c r="Y111" s="166"/>
      <c r="Z111" s="166"/>
    </row>
    <row r="112" spans="1:26" ht="72.75" customHeight="1" x14ac:dyDescent="0.25">
      <c r="A112" s="166"/>
      <c r="B112" s="167"/>
      <c r="C112" s="166"/>
      <c r="D112" s="166"/>
      <c r="E112" s="166"/>
      <c r="F112" s="166"/>
      <c r="G112" s="166"/>
      <c r="H112" s="166"/>
      <c r="I112" s="166"/>
      <c r="J112" s="166"/>
      <c r="K112" s="166"/>
      <c r="L112" s="166"/>
      <c r="M112" s="166"/>
      <c r="N112" s="166"/>
      <c r="O112" s="166"/>
      <c r="P112" s="166"/>
      <c r="Q112" s="166"/>
      <c r="R112" s="166"/>
      <c r="S112" s="166"/>
      <c r="T112" s="166"/>
      <c r="U112" s="166"/>
      <c r="V112" s="166"/>
      <c r="W112" s="166"/>
      <c r="X112" s="166"/>
      <c r="Y112" s="166"/>
      <c r="Z112" s="166"/>
    </row>
    <row r="113" spans="1:26" ht="72.75" customHeight="1" x14ac:dyDescent="0.25">
      <c r="A113" s="166"/>
      <c r="B113" s="167"/>
      <c r="C113" s="166"/>
      <c r="D113" s="166"/>
      <c r="E113" s="166"/>
      <c r="F113" s="166"/>
      <c r="G113" s="166"/>
      <c r="H113" s="166"/>
      <c r="I113" s="166"/>
      <c r="J113" s="166"/>
      <c r="K113" s="166"/>
      <c r="L113" s="166"/>
      <c r="M113" s="166"/>
      <c r="N113" s="166"/>
      <c r="O113" s="166"/>
      <c r="P113" s="166"/>
      <c r="Q113" s="166"/>
      <c r="R113" s="166"/>
      <c r="S113" s="166"/>
      <c r="T113" s="166"/>
      <c r="U113" s="166"/>
      <c r="V113" s="166"/>
      <c r="W113" s="166"/>
      <c r="X113" s="166"/>
      <c r="Y113" s="166"/>
      <c r="Z113" s="166"/>
    </row>
    <row r="114" spans="1:26" ht="72.75" customHeight="1" x14ac:dyDescent="0.25">
      <c r="A114" s="166"/>
      <c r="B114" s="167"/>
      <c r="C114" s="166"/>
      <c r="D114" s="166"/>
      <c r="E114" s="166"/>
      <c r="F114" s="166"/>
      <c r="G114" s="166"/>
      <c r="H114" s="166"/>
      <c r="I114" s="166"/>
      <c r="J114" s="166"/>
      <c r="K114" s="166"/>
      <c r="L114" s="166"/>
      <c r="M114" s="166"/>
      <c r="N114" s="166"/>
      <c r="O114" s="166"/>
      <c r="P114" s="166"/>
      <c r="Q114" s="166"/>
      <c r="R114" s="166"/>
      <c r="S114" s="166"/>
      <c r="T114" s="166"/>
      <c r="U114" s="166"/>
      <c r="V114" s="166"/>
      <c r="W114" s="166"/>
      <c r="X114" s="166"/>
      <c r="Y114" s="166"/>
      <c r="Z114" s="166"/>
    </row>
    <row r="115" spans="1:26" ht="72.75" customHeight="1" x14ac:dyDescent="0.25">
      <c r="A115" s="166"/>
      <c r="B115" s="167"/>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row>
    <row r="116" spans="1:26" ht="72.75" customHeight="1" x14ac:dyDescent="0.25">
      <c r="A116" s="166"/>
      <c r="B116" s="167"/>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row>
    <row r="117" spans="1:26" ht="72.75" customHeight="1" x14ac:dyDescent="0.25">
      <c r="A117" s="166"/>
      <c r="B117" s="167"/>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row>
    <row r="118" spans="1:26" ht="72.75" customHeight="1" x14ac:dyDescent="0.25">
      <c r="A118" s="166"/>
      <c r="B118" s="167"/>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row>
    <row r="119" spans="1:26" ht="72.75" customHeight="1" x14ac:dyDescent="0.25">
      <c r="A119" s="166"/>
      <c r="B119" s="167"/>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row>
    <row r="120" spans="1:26" ht="72.75" customHeight="1" x14ac:dyDescent="0.25">
      <c r="A120" s="166"/>
      <c r="B120" s="167"/>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row>
    <row r="121" spans="1:26" ht="72.75" customHeight="1" x14ac:dyDescent="0.25">
      <c r="A121" s="166"/>
      <c r="B121" s="167"/>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row>
    <row r="122" spans="1:26" ht="72.75" customHeight="1" x14ac:dyDescent="0.25">
      <c r="A122" s="166"/>
      <c r="B122" s="167"/>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row>
    <row r="123" spans="1:26" ht="72.75" customHeight="1" x14ac:dyDescent="0.25">
      <c r="A123" s="166"/>
      <c r="B123" s="167"/>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row>
    <row r="124" spans="1:26" ht="72.75" customHeight="1" x14ac:dyDescent="0.25">
      <c r="A124" s="166"/>
      <c r="B124" s="167"/>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row>
    <row r="125" spans="1:26" ht="72.75" customHeight="1" x14ac:dyDescent="0.25">
      <c r="A125" s="166"/>
      <c r="B125" s="167"/>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row>
    <row r="126" spans="1:26" ht="72.75" customHeight="1" x14ac:dyDescent="0.25">
      <c r="A126" s="166"/>
      <c r="B126" s="167"/>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row>
    <row r="127" spans="1:26" ht="72.75" customHeight="1" x14ac:dyDescent="0.25">
      <c r="A127" s="166"/>
      <c r="B127" s="167"/>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row>
    <row r="128" spans="1:26" ht="72.75" customHeight="1" x14ac:dyDescent="0.25">
      <c r="A128" s="166"/>
      <c r="B128" s="167"/>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row>
    <row r="129" spans="1:26" ht="72.75" customHeight="1" x14ac:dyDescent="0.25">
      <c r="A129" s="166"/>
      <c r="B129" s="167"/>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row>
    <row r="130" spans="1:26" ht="72.75" customHeight="1" x14ac:dyDescent="0.25">
      <c r="A130" s="166"/>
      <c r="B130" s="167"/>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row>
    <row r="131" spans="1:26" ht="72.75" customHeight="1" x14ac:dyDescent="0.25">
      <c r="A131" s="166"/>
      <c r="B131" s="167"/>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row>
    <row r="132" spans="1:26" ht="72.75" customHeight="1" x14ac:dyDescent="0.25">
      <c r="A132" s="166"/>
      <c r="B132" s="167"/>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row>
    <row r="133" spans="1:26" ht="72.75" customHeight="1" x14ac:dyDescent="0.25">
      <c r="A133" s="166"/>
      <c r="B133" s="167"/>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row>
    <row r="134" spans="1:26" ht="72.75" customHeight="1" x14ac:dyDescent="0.25">
      <c r="A134" s="166"/>
      <c r="B134" s="167"/>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row>
    <row r="135" spans="1:26" ht="72.75" customHeight="1" x14ac:dyDescent="0.25">
      <c r="A135" s="166"/>
      <c r="B135" s="167"/>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row>
    <row r="136" spans="1:26" ht="72.75" customHeight="1" x14ac:dyDescent="0.25">
      <c r="A136" s="166"/>
      <c r="B136" s="167"/>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row>
    <row r="137" spans="1:26" ht="72.75" customHeight="1" x14ac:dyDescent="0.25">
      <c r="A137" s="166"/>
      <c r="B137" s="167"/>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row>
    <row r="138" spans="1:26" ht="72.75" customHeight="1" x14ac:dyDescent="0.25">
      <c r="A138" s="166"/>
      <c r="B138" s="167"/>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row>
    <row r="139" spans="1:26" ht="72.75" customHeight="1" x14ac:dyDescent="0.25">
      <c r="A139" s="166"/>
      <c r="B139" s="167"/>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row>
    <row r="140" spans="1:26" ht="72.75" customHeight="1" x14ac:dyDescent="0.25">
      <c r="A140" s="166"/>
      <c r="B140" s="167"/>
      <c r="C140" s="166"/>
      <c r="D140" s="166"/>
      <c r="E140" s="166"/>
      <c r="F140" s="166"/>
      <c r="G140" s="166"/>
      <c r="H140" s="166"/>
      <c r="I140" s="166"/>
      <c r="J140" s="166"/>
      <c r="K140" s="166"/>
      <c r="L140" s="166"/>
      <c r="M140" s="166"/>
      <c r="N140" s="166"/>
      <c r="O140" s="166"/>
      <c r="P140" s="166"/>
      <c r="Q140" s="166"/>
      <c r="R140" s="166"/>
      <c r="S140" s="166"/>
      <c r="T140" s="166"/>
      <c r="U140" s="166"/>
      <c r="V140" s="166"/>
      <c r="W140" s="166"/>
      <c r="X140" s="166"/>
      <c r="Y140" s="166"/>
      <c r="Z140" s="166"/>
    </row>
    <row r="141" spans="1:26" ht="72.75" customHeight="1" x14ac:dyDescent="0.25">
      <c r="A141" s="166"/>
      <c r="B141" s="167"/>
      <c r="C141" s="166"/>
      <c r="D141" s="166"/>
      <c r="E141" s="166"/>
      <c r="F141" s="166"/>
      <c r="G141" s="166"/>
      <c r="H141" s="166"/>
      <c r="I141" s="166"/>
      <c r="J141" s="166"/>
      <c r="K141" s="166"/>
      <c r="L141" s="166"/>
      <c r="M141" s="166"/>
      <c r="N141" s="166"/>
      <c r="O141" s="166"/>
      <c r="P141" s="166"/>
      <c r="Q141" s="166"/>
      <c r="R141" s="166"/>
      <c r="S141" s="166"/>
      <c r="T141" s="166"/>
      <c r="U141" s="166"/>
      <c r="V141" s="166"/>
      <c r="W141" s="166"/>
      <c r="X141" s="166"/>
      <c r="Y141" s="166"/>
      <c r="Z141" s="166"/>
    </row>
    <row r="142" spans="1:26" ht="72.75" customHeight="1" x14ac:dyDescent="0.25">
      <c r="A142" s="166"/>
      <c r="B142" s="167"/>
      <c r="C142" s="166"/>
      <c r="D142" s="166"/>
      <c r="E142" s="166"/>
      <c r="F142" s="166"/>
      <c r="G142" s="166"/>
      <c r="H142" s="166"/>
      <c r="I142" s="166"/>
      <c r="J142" s="166"/>
      <c r="K142" s="166"/>
      <c r="L142" s="166"/>
      <c r="M142" s="166"/>
      <c r="N142" s="166"/>
      <c r="O142" s="166"/>
      <c r="P142" s="166"/>
      <c r="Q142" s="166"/>
      <c r="R142" s="166"/>
      <c r="S142" s="166"/>
      <c r="T142" s="166"/>
      <c r="U142" s="166"/>
      <c r="V142" s="166"/>
      <c r="W142" s="166"/>
      <c r="X142" s="166"/>
      <c r="Y142" s="166"/>
      <c r="Z142" s="166"/>
    </row>
    <row r="143" spans="1:26" ht="72.75" customHeight="1" x14ac:dyDescent="0.25">
      <c r="A143" s="166"/>
      <c r="B143" s="167"/>
      <c r="C143" s="166"/>
      <c r="D143" s="166"/>
      <c r="E143" s="166"/>
      <c r="F143" s="166"/>
      <c r="G143" s="166"/>
      <c r="H143" s="166"/>
      <c r="I143" s="166"/>
      <c r="J143" s="166"/>
      <c r="K143" s="166"/>
      <c r="L143" s="166"/>
      <c r="M143" s="166"/>
      <c r="N143" s="166"/>
      <c r="O143" s="166"/>
      <c r="P143" s="166"/>
      <c r="Q143" s="166"/>
      <c r="R143" s="166"/>
      <c r="S143" s="166"/>
      <c r="T143" s="166"/>
      <c r="U143" s="166"/>
      <c r="V143" s="166"/>
      <c r="W143" s="166"/>
      <c r="X143" s="166"/>
      <c r="Y143" s="166"/>
      <c r="Z143" s="166"/>
    </row>
    <row r="144" spans="1:26" ht="72.75" customHeight="1" x14ac:dyDescent="0.25">
      <c r="A144" s="166"/>
      <c r="B144" s="167"/>
      <c r="C144" s="166"/>
      <c r="D144" s="166"/>
      <c r="E144" s="166"/>
      <c r="F144" s="166"/>
      <c r="G144" s="166"/>
      <c r="H144" s="166"/>
      <c r="I144" s="166"/>
      <c r="J144" s="166"/>
      <c r="K144" s="166"/>
      <c r="L144" s="166"/>
      <c r="M144" s="166"/>
      <c r="N144" s="166"/>
      <c r="O144" s="166"/>
      <c r="P144" s="166"/>
      <c r="Q144" s="166"/>
      <c r="R144" s="166"/>
      <c r="S144" s="166"/>
      <c r="T144" s="166"/>
      <c r="U144" s="166"/>
      <c r="V144" s="166"/>
      <c r="W144" s="166"/>
      <c r="X144" s="166"/>
      <c r="Y144" s="166"/>
      <c r="Z144" s="166"/>
    </row>
    <row r="145" spans="1:26" ht="72.75" customHeight="1" x14ac:dyDescent="0.25">
      <c r="A145" s="166"/>
      <c r="B145" s="167"/>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row>
    <row r="146" spans="1:26" ht="72.75" customHeight="1" x14ac:dyDescent="0.25">
      <c r="A146" s="166"/>
      <c r="B146" s="167"/>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row>
    <row r="147" spans="1:26" ht="72.75" customHeight="1" x14ac:dyDescent="0.25">
      <c r="A147" s="166"/>
      <c r="B147" s="167"/>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row>
    <row r="148" spans="1:26" ht="72.75" customHeight="1" x14ac:dyDescent="0.25">
      <c r="A148" s="166"/>
      <c r="B148" s="167"/>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row>
    <row r="149" spans="1:26" ht="72.75" customHeight="1" x14ac:dyDescent="0.25">
      <c r="A149" s="166"/>
      <c r="B149" s="167"/>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row>
    <row r="150" spans="1:26" ht="72.75" customHeight="1" x14ac:dyDescent="0.25">
      <c r="A150" s="166"/>
      <c r="B150" s="167"/>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row>
    <row r="151" spans="1:26" ht="72.75" customHeight="1" x14ac:dyDescent="0.25">
      <c r="A151" s="166"/>
      <c r="B151" s="167"/>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row>
    <row r="152" spans="1:26" ht="72.75" customHeight="1" x14ac:dyDescent="0.25">
      <c r="A152" s="166"/>
      <c r="B152" s="167"/>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row>
    <row r="153" spans="1:26" ht="72.75" customHeight="1" x14ac:dyDescent="0.25">
      <c r="A153" s="166"/>
      <c r="B153" s="167"/>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row>
    <row r="154" spans="1:26" ht="72.75" customHeight="1" x14ac:dyDescent="0.25">
      <c r="A154" s="166"/>
      <c r="B154" s="168"/>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row>
    <row r="155" spans="1:26" ht="72.75" customHeight="1" x14ac:dyDescent="0.25">
      <c r="A155" s="166"/>
      <c r="B155" s="167"/>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row>
    <row r="156" spans="1:26" ht="72.75" customHeight="1" x14ac:dyDescent="0.25">
      <c r="A156" s="166"/>
      <c r="B156" s="167"/>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row>
    <row r="157" spans="1:26" ht="72.75" customHeight="1" x14ac:dyDescent="0.25">
      <c r="A157" s="166"/>
      <c r="B157" s="167"/>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row>
    <row r="158" spans="1:26" ht="72.75" customHeight="1" x14ac:dyDescent="0.25">
      <c r="A158" s="166"/>
      <c r="B158" s="167"/>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row>
    <row r="159" spans="1:26" ht="72.75" customHeight="1" x14ac:dyDescent="0.25">
      <c r="A159" s="166"/>
      <c r="B159" s="167"/>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row>
    <row r="160" spans="1:26" ht="72.75" customHeight="1" x14ac:dyDescent="0.25">
      <c r="A160" s="166"/>
      <c r="B160" s="167"/>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row>
    <row r="161" spans="1:26" ht="72.75" customHeight="1" x14ac:dyDescent="0.25">
      <c r="A161" s="166"/>
      <c r="B161" s="167"/>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row>
    <row r="162" spans="1:26" ht="72.75" customHeight="1" x14ac:dyDescent="0.25">
      <c r="A162" s="166"/>
      <c r="B162" s="167"/>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row>
    <row r="163" spans="1:26" ht="72.75" customHeight="1" x14ac:dyDescent="0.25">
      <c r="A163" s="166"/>
      <c r="B163" s="167"/>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row>
    <row r="164" spans="1:26" ht="72.75" customHeight="1" x14ac:dyDescent="0.25">
      <c r="A164" s="166"/>
      <c r="B164" s="167"/>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row>
    <row r="165" spans="1:26" ht="72.75" customHeight="1" x14ac:dyDescent="0.25">
      <c r="A165" s="166"/>
      <c r="B165" s="167"/>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row>
    <row r="166" spans="1:26" ht="72.75" customHeight="1" x14ac:dyDescent="0.25">
      <c r="A166" s="166"/>
      <c r="B166" s="167"/>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row>
    <row r="167" spans="1:26" ht="72.75" customHeight="1" x14ac:dyDescent="0.25">
      <c r="A167" s="166"/>
      <c r="B167" s="167"/>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row>
    <row r="168" spans="1:26" ht="72.75" customHeight="1" x14ac:dyDescent="0.25">
      <c r="A168" s="166"/>
      <c r="B168" s="167"/>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row>
    <row r="169" spans="1:26" ht="72.75" customHeight="1" x14ac:dyDescent="0.25">
      <c r="A169" s="166"/>
      <c r="B169" s="167"/>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row>
    <row r="170" spans="1:26" ht="72.75" customHeight="1" x14ac:dyDescent="0.25">
      <c r="A170" s="166"/>
      <c r="B170" s="167"/>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row>
    <row r="171" spans="1:26" ht="72.75" customHeight="1" x14ac:dyDescent="0.25">
      <c r="A171" s="166"/>
      <c r="B171" s="167"/>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row>
    <row r="172" spans="1:26" ht="72.75" customHeight="1" x14ac:dyDescent="0.25">
      <c r="A172" s="166"/>
      <c r="B172" s="167"/>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row>
    <row r="173" spans="1:26" ht="72.75" customHeight="1" x14ac:dyDescent="0.25">
      <c r="A173" s="166"/>
      <c r="B173" s="167"/>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row>
    <row r="174" spans="1:26" ht="72.75" customHeight="1" x14ac:dyDescent="0.25">
      <c r="A174" s="166"/>
      <c r="B174" s="167"/>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row>
    <row r="175" spans="1:26" ht="72.75" customHeight="1" x14ac:dyDescent="0.25">
      <c r="A175" s="166"/>
      <c r="B175" s="167"/>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row>
    <row r="176" spans="1:26" ht="72.75" customHeight="1" x14ac:dyDescent="0.25">
      <c r="A176" s="166"/>
      <c r="B176" s="167"/>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row>
    <row r="177" spans="1:26" ht="72.75" customHeight="1" x14ac:dyDescent="0.25">
      <c r="A177" s="166"/>
      <c r="B177" s="167"/>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row>
    <row r="178" spans="1:26" ht="72.75" customHeight="1" x14ac:dyDescent="0.25">
      <c r="A178" s="166"/>
      <c r="B178" s="167"/>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row>
    <row r="179" spans="1:26" ht="72.75" customHeight="1" x14ac:dyDescent="0.25">
      <c r="A179" s="166"/>
      <c r="B179" s="167"/>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row>
    <row r="180" spans="1:26" ht="72.75" customHeight="1" x14ac:dyDescent="0.25">
      <c r="A180" s="166"/>
      <c r="B180" s="167"/>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row>
    <row r="181" spans="1:26" ht="72.75" customHeight="1" x14ac:dyDescent="0.25">
      <c r="A181" s="166"/>
      <c r="B181" s="167"/>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row>
    <row r="182" spans="1:26" ht="72.75" customHeight="1" x14ac:dyDescent="0.25">
      <c r="A182" s="166"/>
      <c r="B182" s="167"/>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row>
    <row r="183" spans="1:26" ht="72.75" customHeight="1" x14ac:dyDescent="0.25">
      <c r="A183" s="166"/>
      <c r="B183" s="167"/>
      <c r="C183" s="166"/>
      <c r="D183" s="166"/>
      <c r="E183" s="166"/>
      <c r="F183" s="166"/>
      <c r="G183" s="166"/>
      <c r="H183" s="166"/>
      <c r="I183" s="166"/>
      <c r="J183" s="166"/>
      <c r="K183" s="166"/>
      <c r="L183" s="166"/>
      <c r="M183" s="166"/>
      <c r="N183" s="166"/>
      <c r="O183" s="166"/>
      <c r="P183" s="166"/>
      <c r="Q183" s="166"/>
      <c r="R183" s="166"/>
      <c r="S183" s="166"/>
      <c r="T183" s="166"/>
      <c r="U183" s="166"/>
      <c r="V183" s="166"/>
      <c r="W183" s="166"/>
      <c r="X183" s="166"/>
      <c r="Y183" s="166"/>
      <c r="Z183" s="166"/>
    </row>
    <row r="184" spans="1:26" ht="72.75" customHeight="1" x14ac:dyDescent="0.25">
      <c r="A184" s="166"/>
      <c r="B184" s="167"/>
      <c r="C184" s="166"/>
      <c r="D184" s="166"/>
      <c r="E184" s="166"/>
      <c r="F184" s="166"/>
      <c r="G184" s="166"/>
      <c r="H184" s="166"/>
      <c r="I184" s="166"/>
      <c r="J184" s="166"/>
      <c r="K184" s="166"/>
      <c r="L184" s="166"/>
      <c r="M184" s="166"/>
      <c r="N184" s="166"/>
      <c r="O184" s="166"/>
      <c r="P184" s="166"/>
      <c r="Q184" s="166"/>
      <c r="R184" s="166"/>
      <c r="S184" s="166"/>
      <c r="T184" s="166"/>
      <c r="U184" s="166"/>
      <c r="V184" s="166"/>
      <c r="W184" s="166"/>
      <c r="X184" s="166"/>
      <c r="Y184" s="166"/>
      <c r="Z184" s="166"/>
    </row>
    <row r="185" spans="1:26" ht="72.75" customHeight="1" x14ac:dyDescent="0.25">
      <c r="A185" s="166"/>
      <c r="B185" s="167"/>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row>
    <row r="186" spans="1:26" ht="72.75" customHeight="1" x14ac:dyDescent="0.25">
      <c r="A186" s="166"/>
      <c r="B186" s="167"/>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row>
    <row r="187" spans="1:26" ht="72.75" customHeight="1" x14ac:dyDescent="0.25">
      <c r="A187" s="166"/>
      <c r="B187" s="167"/>
      <c r="C187" s="166"/>
      <c r="D187" s="166"/>
      <c r="E187" s="166"/>
      <c r="F187" s="166"/>
      <c r="G187" s="166"/>
      <c r="H187" s="166"/>
      <c r="I187" s="166"/>
      <c r="J187" s="166"/>
      <c r="K187" s="166"/>
      <c r="L187" s="166"/>
      <c r="M187" s="166"/>
      <c r="N187" s="166"/>
      <c r="O187" s="166"/>
      <c r="P187" s="166"/>
      <c r="Q187" s="166"/>
      <c r="R187" s="166"/>
      <c r="S187" s="166"/>
      <c r="T187" s="166"/>
      <c r="U187" s="166"/>
      <c r="V187" s="166"/>
      <c r="W187" s="166"/>
      <c r="X187" s="166"/>
      <c r="Y187" s="166"/>
      <c r="Z187" s="166"/>
    </row>
    <row r="188" spans="1:26" ht="72.75" customHeight="1" x14ac:dyDescent="0.25">
      <c r="A188" s="166"/>
      <c r="B188" s="167"/>
      <c r="C188" s="166"/>
      <c r="D188" s="166"/>
      <c r="E188" s="166"/>
      <c r="F188" s="166"/>
      <c r="G188" s="166"/>
      <c r="H188" s="166"/>
      <c r="I188" s="166"/>
      <c r="J188" s="166"/>
      <c r="K188" s="166"/>
      <c r="L188" s="166"/>
      <c r="M188" s="166"/>
      <c r="N188" s="166"/>
      <c r="O188" s="166"/>
      <c r="P188" s="166"/>
      <c r="Q188" s="166"/>
      <c r="R188" s="166"/>
      <c r="S188" s="166"/>
      <c r="T188" s="166"/>
      <c r="U188" s="166"/>
      <c r="V188" s="166"/>
      <c r="W188" s="166"/>
      <c r="X188" s="166"/>
      <c r="Y188" s="166"/>
      <c r="Z188" s="166"/>
    </row>
    <row r="189" spans="1:26" ht="13.5" customHeight="1" x14ac:dyDescent="0.25">
      <c r="A189" s="169"/>
      <c r="B189" s="170"/>
      <c r="C189" s="169"/>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row>
    <row r="190" spans="1:26" ht="13.5" customHeight="1" x14ac:dyDescent="0.25">
      <c r="A190" s="169"/>
      <c r="B190" s="170"/>
      <c r="C190" s="169"/>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row>
    <row r="191" spans="1:26" ht="13.5" customHeight="1" x14ac:dyDescent="0.25">
      <c r="A191" s="169"/>
      <c r="B191" s="170"/>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row>
    <row r="192" spans="1:26" ht="13.5" customHeight="1" x14ac:dyDescent="0.25">
      <c r="A192" s="169"/>
      <c r="B192" s="170"/>
      <c r="C192" s="169"/>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row>
    <row r="193" spans="1:26" ht="13.5" customHeight="1" x14ac:dyDescent="0.25">
      <c r="A193" s="169"/>
      <c r="B193" s="170"/>
      <c r="C193" s="169"/>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row>
    <row r="194" spans="1:26" ht="13.5" customHeight="1" x14ac:dyDescent="0.25">
      <c r="A194" s="169"/>
      <c r="B194" s="170"/>
      <c r="C194" s="169"/>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row>
    <row r="195" spans="1:26" ht="13.5" customHeight="1" x14ac:dyDescent="0.25">
      <c r="A195" s="169"/>
      <c r="B195" s="170"/>
      <c r="C195" s="169"/>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row>
    <row r="196" spans="1:26" ht="13.5" customHeight="1" x14ac:dyDescent="0.25">
      <c r="A196" s="169"/>
      <c r="B196" s="170"/>
      <c r="C196" s="169"/>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row>
    <row r="197" spans="1:26" ht="13.5" customHeight="1" x14ac:dyDescent="0.25">
      <c r="A197" s="169"/>
      <c r="B197" s="170"/>
      <c r="C197" s="169"/>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row>
    <row r="198" spans="1:26" ht="13.5" customHeight="1" x14ac:dyDescent="0.25">
      <c r="A198" s="169"/>
      <c r="B198" s="170"/>
      <c r="C198" s="169"/>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row>
    <row r="199" spans="1:26" ht="13.5" customHeight="1" x14ac:dyDescent="0.25">
      <c r="A199" s="169"/>
      <c r="B199" s="170"/>
      <c r="C199" s="169"/>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row>
    <row r="200" spans="1:26" ht="13.5" customHeight="1" x14ac:dyDescent="0.25">
      <c r="A200" s="169"/>
      <c r="B200" s="170"/>
      <c r="C200" s="169"/>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row>
    <row r="201" spans="1:26" ht="13.5" customHeight="1" x14ac:dyDescent="0.25">
      <c r="A201" s="169"/>
      <c r="B201" s="170"/>
      <c r="C201" s="169"/>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row>
    <row r="202" spans="1:26" ht="13.5" customHeight="1" x14ac:dyDescent="0.25">
      <c r="A202" s="169"/>
      <c r="B202" s="170"/>
      <c r="C202" s="169"/>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row>
    <row r="203" spans="1:26" ht="13.5" customHeight="1" x14ac:dyDescent="0.25">
      <c r="A203" s="169"/>
      <c r="B203" s="170"/>
      <c r="C203" s="169"/>
      <c r="D203" s="169"/>
      <c r="E203" s="169"/>
      <c r="F203" s="169"/>
      <c r="G203" s="169"/>
      <c r="H203" s="169"/>
      <c r="I203" s="169"/>
      <c r="J203" s="169"/>
      <c r="K203" s="169"/>
      <c r="L203" s="169"/>
      <c r="M203" s="169"/>
      <c r="N203" s="169"/>
      <c r="O203" s="169"/>
      <c r="P203" s="169"/>
      <c r="Q203" s="169"/>
      <c r="R203" s="169"/>
      <c r="S203" s="169"/>
      <c r="T203" s="169"/>
      <c r="U203" s="169"/>
      <c r="V203" s="169"/>
      <c r="W203" s="169"/>
      <c r="X203" s="169"/>
      <c r="Y203" s="169"/>
      <c r="Z203" s="169"/>
    </row>
    <row r="204" spans="1:26" ht="13.5" customHeight="1" x14ac:dyDescent="0.25">
      <c r="A204" s="169"/>
      <c r="B204" s="170"/>
      <c r="C204" s="169"/>
      <c r="D204" s="169"/>
      <c r="E204" s="169"/>
      <c r="F204" s="169"/>
      <c r="G204" s="169"/>
      <c r="H204" s="169"/>
      <c r="I204" s="169"/>
      <c r="J204" s="169"/>
      <c r="K204" s="169"/>
      <c r="L204" s="169"/>
      <c r="M204" s="169"/>
      <c r="N204" s="169"/>
      <c r="O204" s="169"/>
      <c r="P204" s="169"/>
      <c r="Q204" s="169"/>
      <c r="R204" s="169"/>
      <c r="S204" s="169"/>
      <c r="T204" s="169"/>
      <c r="U204" s="169"/>
      <c r="V204" s="169"/>
      <c r="W204" s="169"/>
      <c r="X204" s="169"/>
      <c r="Y204" s="169"/>
      <c r="Z204" s="169"/>
    </row>
    <row r="205" spans="1:26" ht="13.5" customHeight="1" x14ac:dyDescent="0.25">
      <c r="A205" s="169"/>
      <c r="B205" s="170"/>
      <c r="C205" s="169"/>
      <c r="D205" s="169"/>
      <c r="E205" s="169"/>
      <c r="F205" s="169"/>
      <c r="G205" s="169"/>
      <c r="H205" s="169"/>
      <c r="I205" s="169"/>
      <c r="J205" s="169"/>
      <c r="K205" s="169"/>
      <c r="L205" s="169"/>
      <c r="M205" s="169"/>
      <c r="N205" s="169"/>
      <c r="O205" s="169"/>
      <c r="P205" s="169"/>
      <c r="Q205" s="169"/>
      <c r="R205" s="169"/>
      <c r="S205" s="169"/>
      <c r="T205" s="169"/>
      <c r="U205" s="169"/>
      <c r="V205" s="169"/>
      <c r="W205" s="169"/>
      <c r="X205" s="169"/>
      <c r="Y205" s="169"/>
      <c r="Z205" s="169"/>
    </row>
    <row r="206" spans="1:26" ht="13.5" customHeight="1" x14ac:dyDescent="0.25">
      <c r="A206" s="169"/>
      <c r="B206" s="170"/>
      <c r="C206" s="169"/>
      <c r="D206" s="169"/>
      <c r="E206" s="169"/>
      <c r="F206" s="169"/>
      <c r="G206" s="169"/>
      <c r="H206" s="169"/>
      <c r="I206" s="169"/>
      <c r="J206" s="169"/>
      <c r="K206" s="169"/>
      <c r="L206" s="169"/>
      <c r="M206" s="169"/>
      <c r="N206" s="169"/>
      <c r="O206" s="169"/>
      <c r="P206" s="169"/>
      <c r="Q206" s="169"/>
      <c r="R206" s="169"/>
      <c r="S206" s="169"/>
      <c r="T206" s="169"/>
      <c r="U206" s="169"/>
      <c r="V206" s="169"/>
      <c r="W206" s="169"/>
      <c r="X206" s="169"/>
      <c r="Y206" s="169"/>
      <c r="Z206" s="169"/>
    </row>
    <row r="207" spans="1:26" ht="13.5" customHeight="1" x14ac:dyDescent="0.25">
      <c r="A207" s="169"/>
      <c r="B207" s="170"/>
      <c r="C207" s="169"/>
      <c r="D207" s="169"/>
      <c r="E207" s="169"/>
      <c r="F207" s="169"/>
      <c r="G207" s="169"/>
      <c r="H207" s="169"/>
      <c r="I207" s="169"/>
      <c r="J207" s="169"/>
      <c r="K207" s="169"/>
      <c r="L207" s="169"/>
      <c r="M207" s="169"/>
      <c r="N207" s="169"/>
      <c r="O207" s="169"/>
      <c r="P207" s="169"/>
      <c r="Q207" s="169"/>
      <c r="R207" s="169"/>
      <c r="S207" s="169"/>
      <c r="T207" s="169"/>
      <c r="U207" s="169"/>
      <c r="V207" s="169"/>
      <c r="W207" s="169"/>
      <c r="X207" s="169"/>
      <c r="Y207" s="169"/>
      <c r="Z207" s="169"/>
    </row>
    <row r="208" spans="1:26" ht="13.5" customHeight="1" x14ac:dyDescent="0.25">
      <c r="A208" s="169"/>
      <c r="B208" s="170"/>
      <c r="C208" s="169"/>
      <c r="D208" s="169"/>
      <c r="E208" s="169"/>
      <c r="F208" s="169"/>
      <c r="G208" s="169"/>
      <c r="H208" s="169"/>
      <c r="I208" s="169"/>
      <c r="J208" s="169"/>
      <c r="K208" s="169"/>
      <c r="L208" s="169"/>
      <c r="M208" s="169"/>
      <c r="N208" s="169"/>
      <c r="O208" s="169"/>
      <c r="P208" s="169"/>
      <c r="Q208" s="169"/>
      <c r="R208" s="169"/>
      <c r="S208" s="169"/>
      <c r="T208" s="169"/>
      <c r="U208" s="169"/>
      <c r="V208" s="169"/>
      <c r="W208" s="169"/>
      <c r="X208" s="169"/>
      <c r="Y208" s="169"/>
      <c r="Z208" s="169"/>
    </row>
    <row r="209" spans="1:26" ht="13.5" customHeight="1" x14ac:dyDescent="0.25">
      <c r="A209" s="169"/>
      <c r="B209" s="170"/>
      <c r="C209" s="169"/>
      <c r="D209" s="169"/>
      <c r="E209" s="169"/>
      <c r="F209" s="169"/>
      <c r="G209" s="169"/>
      <c r="H209" s="169"/>
      <c r="I209" s="169"/>
      <c r="J209" s="169"/>
      <c r="K209" s="169"/>
      <c r="L209" s="169"/>
      <c r="M209" s="169"/>
      <c r="N209" s="169"/>
      <c r="O209" s="169"/>
      <c r="P209" s="169"/>
      <c r="Q209" s="169"/>
      <c r="R209" s="169"/>
      <c r="S209" s="169"/>
      <c r="T209" s="169"/>
      <c r="U209" s="169"/>
      <c r="V209" s="169"/>
      <c r="W209" s="169"/>
      <c r="X209" s="169"/>
      <c r="Y209" s="169"/>
      <c r="Z209" s="169"/>
    </row>
    <row r="210" spans="1:26" ht="13.5" customHeight="1" x14ac:dyDescent="0.25">
      <c r="A210" s="169"/>
      <c r="B210" s="170"/>
      <c r="C210" s="169"/>
      <c r="D210" s="169"/>
      <c r="E210" s="169"/>
      <c r="F210" s="169"/>
      <c r="G210" s="169"/>
      <c r="H210" s="169"/>
      <c r="I210" s="169"/>
      <c r="J210" s="169"/>
      <c r="K210" s="169"/>
      <c r="L210" s="169"/>
      <c r="M210" s="169"/>
      <c r="N210" s="169"/>
      <c r="O210" s="169"/>
      <c r="P210" s="169"/>
      <c r="Q210" s="169"/>
      <c r="R210" s="169"/>
      <c r="S210" s="169"/>
      <c r="T210" s="169"/>
      <c r="U210" s="169"/>
      <c r="V210" s="169"/>
      <c r="W210" s="169"/>
      <c r="X210" s="169"/>
      <c r="Y210" s="169"/>
      <c r="Z210" s="169"/>
    </row>
    <row r="211" spans="1:26" ht="13.5" customHeight="1" x14ac:dyDescent="0.25">
      <c r="A211" s="169"/>
      <c r="B211" s="170"/>
      <c r="C211" s="169"/>
      <c r="D211" s="169"/>
      <c r="E211" s="169"/>
      <c r="F211" s="169"/>
      <c r="G211" s="169"/>
      <c r="H211" s="169"/>
      <c r="I211" s="169"/>
      <c r="J211" s="169"/>
      <c r="K211" s="169"/>
      <c r="L211" s="169"/>
      <c r="M211" s="169"/>
      <c r="N211" s="169"/>
      <c r="O211" s="169"/>
      <c r="P211" s="169"/>
      <c r="Q211" s="169"/>
      <c r="R211" s="169"/>
      <c r="S211" s="169"/>
      <c r="T211" s="169"/>
      <c r="U211" s="169"/>
      <c r="V211" s="169"/>
      <c r="W211" s="169"/>
      <c r="X211" s="169"/>
      <c r="Y211" s="169"/>
      <c r="Z211" s="169"/>
    </row>
    <row r="212" spans="1:26" ht="13.5" customHeight="1" x14ac:dyDescent="0.25">
      <c r="A212" s="169"/>
      <c r="B212" s="170"/>
      <c r="C212" s="169"/>
      <c r="D212" s="169"/>
      <c r="E212" s="169"/>
      <c r="F212" s="169"/>
      <c r="G212" s="169"/>
      <c r="H212" s="169"/>
      <c r="I212" s="169"/>
      <c r="J212" s="169"/>
      <c r="K212" s="169"/>
      <c r="L212" s="169"/>
      <c r="M212" s="169"/>
      <c r="N212" s="169"/>
      <c r="O212" s="169"/>
      <c r="P212" s="169"/>
      <c r="Q212" s="169"/>
      <c r="R212" s="169"/>
      <c r="S212" s="169"/>
      <c r="T212" s="169"/>
      <c r="U212" s="169"/>
      <c r="V212" s="169"/>
      <c r="W212" s="169"/>
      <c r="X212" s="169"/>
      <c r="Y212" s="169"/>
      <c r="Z212" s="169"/>
    </row>
    <row r="213" spans="1:26" ht="13.5" customHeight="1" x14ac:dyDescent="0.25">
      <c r="A213" s="169"/>
      <c r="B213" s="170"/>
      <c r="C213" s="169"/>
      <c r="D213" s="169"/>
      <c r="E213" s="169"/>
      <c r="F213" s="169"/>
      <c r="G213" s="169"/>
      <c r="H213" s="169"/>
      <c r="I213" s="169"/>
      <c r="J213" s="169"/>
      <c r="K213" s="169"/>
      <c r="L213" s="169"/>
      <c r="M213" s="169"/>
      <c r="N213" s="169"/>
      <c r="O213" s="169"/>
      <c r="P213" s="169"/>
      <c r="Q213" s="169"/>
      <c r="R213" s="169"/>
      <c r="S213" s="169"/>
      <c r="T213" s="169"/>
      <c r="U213" s="169"/>
      <c r="V213" s="169"/>
      <c r="W213" s="169"/>
      <c r="X213" s="169"/>
      <c r="Y213" s="169"/>
      <c r="Z213" s="169"/>
    </row>
    <row r="214" spans="1:26" ht="13.5" customHeight="1" x14ac:dyDescent="0.25">
      <c r="A214" s="169"/>
      <c r="B214" s="170"/>
      <c r="C214" s="169"/>
      <c r="D214" s="169"/>
      <c r="E214" s="169"/>
      <c r="F214" s="169"/>
      <c r="G214" s="169"/>
      <c r="H214" s="169"/>
      <c r="I214" s="169"/>
      <c r="J214" s="169"/>
      <c r="K214" s="169"/>
      <c r="L214" s="169"/>
      <c r="M214" s="169"/>
      <c r="N214" s="169"/>
      <c r="O214" s="169"/>
      <c r="P214" s="169"/>
      <c r="Q214" s="169"/>
      <c r="R214" s="169"/>
      <c r="S214" s="169"/>
      <c r="T214" s="169"/>
      <c r="U214" s="169"/>
      <c r="V214" s="169"/>
      <c r="W214" s="169"/>
      <c r="X214" s="169"/>
      <c r="Y214" s="169"/>
      <c r="Z214" s="169"/>
    </row>
    <row r="215" spans="1:26" ht="13.5" customHeight="1" x14ac:dyDescent="0.25">
      <c r="A215" s="169"/>
      <c r="B215" s="170"/>
      <c r="C215" s="169"/>
      <c r="D215" s="169"/>
      <c r="E215" s="169"/>
      <c r="F215" s="169"/>
      <c r="G215" s="169"/>
      <c r="H215" s="169"/>
      <c r="I215" s="169"/>
      <c r="J215" s="169"/>
      <c r="K215" s="169"/>
      <c r="L215" s="169"/>
      <c r="M215" s="169"/>
      <c r="N215" s="169"/>
      <c r="O215" s="169"/>
      <c r="P215" s="169"/>
      <c r="Q215" s="169"/>
      <c r="R215" s="169"/>
      <c r="S215" s="169"/>
      <c r="T215" s="169"/>
      <c r="U215" s="169"/>
      <c r="V215" s="169"/>
      <c r="W215" s="169"/>
      <c r="X215" s="169"/>
      <c r="Y215" s="169"/>
      <c r="Z215" s="169"/>
    </row>
    <row r="216" spans="1:26" ht="13.5" customHeight="1" x14ac:dyDescent="0.25">
      <c r="A216" s="169"/>
      <c r="B216" s="170"/>
      <c r="C216" s="169"/>
      <c r="D216" s="169"/>
      <c r="E216" s="169"/>
      <c r="F216" s="169"/>
      <c r="G216" s="169"/>
      <c r="H216" s="169"/>
      <c r="I216" s="169"/>
      <c r="J216" s="169"/>
      <c r="K216" s="169"/>
      <c r="L216" s="169"/>
      <c r="M216" s="169"/>
      <c r="N216" s="169"/>
      <c r="O216" s="169"/>
      <c r="P216" s="169"/>
      <c r="Q216" s="169"/>
      <c r="R216" s="169"/>
      <c r="S216" s="169"/>
      <c r="T216" s="169"/>
      <c r="U216" s="169"/>
      <c r="V216" s="169"/>
      <c r="W216" s="169"/>
      <c r="X216" s="169"/>
      <c r="Y216" s="169"/>
      <c r="Z216" s="169"/>
    </row>
    <row r="217" spans="1:26" ht="13.5" customHeight="1" x14ac:dyDescent="0.25">
      <c r="A217" s="169"/>
      <c r="B217" s="170"/>
      <c r="C217" s="169"/>
      <c r="D217" s="169"/>
      <c r="E217" s="169"/>
      <c r="F217" s="169"/>
      <c r="G217" s="169"/>
      <c r="H217" s="169"/>
      <c r="I217" s="169"/>
      <c r="J217" s="169"/>
      <c r="K217" s="169"/>
      <c r="L217" s="169"/>
      <c r="M217" s="169"/>
      <c r="N217" s="169"/>
      <c r="O217" s="169"/>
      <c r="P217" s="169"/>
      <c r="Q217" s="169"/>
      <c r="R217" s="169"/>
      <c r="S217" s="169"/>
      <c r="T217" s="169"/>
      <c r="U217" s="169"/>
      <c r="V217" s="169"/>
      <c r="W217" s="169"/>
      <c r="X217" s="169"/>
      <c r="Y217" s="169"/>
      <c r="Z217" s="169"/>
    </row>
    <row r="218" spans="1:26" ht="13.5" customHeight="1" x14ac:dyDescent="0.25">
      <c r="A218" s="169"/>
      <c r="B218" s="170"/>
      <c r="C218" s="169"/>
      <c r="D218" s="169"/>
      <c r="E218" s="169"/>
      <c r="F218" s="169"/>
      <c r="G218" s="169"/>
      <c r="H218" s="169"/>
      <c r="I218" s="169"/>
      <c r="J218" s="169"/>
      <c r="K218" s="169"/>
      <c r="L218" s="169"/>
      <c r="M218" s="169"/>
      <c r="N218" s="169"/>
      <c r="O218" s="169"/>
      <c r="P218" s="169"/>
      <c r="Q218" s="169"/>
      <c r="R218" s="169"/>
      <c r="S218" s="169"/>
      <c r="T218" s="169"/>
      <c r="U218" s="169"/>
      <c r="V218" s="169"/>
      <c r="W218" s="169"/>
      <c r="X218" s="169"/>
      <c r="Y218" s="169"/>
      <c r="Z218" s="169"/>
    </row>
    <row r="219" spans="1:26" ht="13.5" customHeight="1" x14ac:dyDescent="0.25">
      <c r="A219" s="169"/>
      <c r="B219" s="170"/>
      <c r="C219" s="169"/>
      <c r="D219" s="169"/>
      <c r="E219" s="169"/>
      <c r="F219" s="169"/>
      <c r="G219" s="169"/>
      <c r="H219" s="169"/>
      <c r="I219" s="169"/>
      <c r="J219" s="169"/>
      <c r="K219" s="169"/>
      <c r="L219" s="169"/>
      <c r="M219" s="169"/>
      <c r="N219" s="169"/>
      <c r="O219" s="169"/>
      <c r="P219" s="169"/>
      <c r="Q219" s="169"/>
      <c r="R219" s="169"/>
      <c r="S219" s="169"/>
      <c r="T219" s="169"/>
      <c r="U219" s="169"/>
      <c r="V219" s="169"/>
      <c r="W219" s="169"/>
      <c r="X219" s="169"/>
      <c r="Y219" s="169"/>
      <c r="Z219" s="169"/>
    </row>
    <row r="220" spans="1:26" ht="13.5" customHeight="1" x14ac:dyDescent="0.25">
      <c r="A220" s="169"/>
      <c r="B220" s="170"/>
      <c r="C220" s="169"/>
      <c r="D220" s="169"/>
      <c r="E220" s="169"/>
      <c r="F220" s="169"/>
      <c r="G220" s="169"/>
      <c r="H220" s="169"/>
      <c r="I220" s="169"/>
      <c r="J220" s="169"/>
      <c r="K220" s="169"/>
      <c r="L220" s="169"/>
      <c r="M220" s="169"/>
      <c r="N220" s="169"/>
      <c r="O220" s="169"/>
      <c r="P220" s="169"/>
      <c r="Q220" s="169"/>
      <c r="R220" s="169"/>
      <c r="S220" s="169"/>
      <c r="T220" s="169"/>
      <c r="U220" s="169"/>
      <c r="V220" s="169"/>
      <c r="W220" s="169"/>
      <c r="X220" s="169"/>
      <c r="Y220" s="169"/>
      <c r="Z220" s="169"/>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B5:B188" xr:uid="{00000000-0009-0000-0000-000006000000}"/>
  <pageMargins left="0.70866141732283472" right="0.70866141732283472" top="0.74803149606299213" bottom="0.74803149606299213" header="0" footer="0"/>
  <pageSetup scale="11" orientation="landscape"/>
  <headerFooter>
    <oddFooter>&amp;LF-GP-31 (VERSIÓN 4)&amp;RGrupo de Planeación DNP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Datos Base</vt:lpstr>
      <vt:lpstr>Indicaciones</vt:lpstr>
      <vt:lpstr>Tablero Indicadores 2026</vt:lpstr>
      <vt:lpstr>Anexo1 Ficha Hoja VidaIndicador</vt:lpstr>
      <vt:lpstr>Anexo2 HV Indicadores Procesos</vt:lpstr>
      <vt:lpstr>Control de Cambios Formatos</vt:lpstr>
      <vt:lpstr>Base Histórica Fórmulas del FA_</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Jenniffer Johanna Serrano Ulloque</dc:creator>
  <cp:lastModifiedBy>Jennifer serrano</cp:lastModifiedBy>
  <dcterms:created xsi:type="dcterms:W3CDTF">2023-03-29T21:20:13Z</dcterms:created>
  <dcterms:modified xsi:type="dcterms:W3CDTF">2026-01-09T15:14:58Z</dcterms:modified>
</cp:coreProperties>
</file>