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lossarmiento\Google Drive\Carpeta de Trabajo 2018\03_ET_2018\CGR\PM2018\"/>
    </mc:Choice>
  </mc:AlternateContent>
  <bookViews>
    <workbookView xWindow="0" yWindow="0" windowWidth="15360" windowHeight="7740" activeTab="1"/>
  </bookViews>
  <sheets>
    <sheet name="PM-31-12-2017" sheetId="7" r:id="rId1"/>
    <sheet name="PM-30-06-2018" sheetId="8" r:id="rId2"/>
    <sheet name="ESTADO-30JUN" sheetId="11" r:id="rId3"/>
    <sheet name="BITACORA" sheetId="10" state="hidden" r:id="rId4"/>
  </sheets>
  <definedNames>
    <definedName name="_xlnm._FilterDatabase" localSheetId="1" hidden="1">'PM-30-06-2018'!$A$10:$T$319</definedName>
    <definedName name="_xlnm._FilterDatabase" localSheetId="0" hidden="1">'PM-31-12-2017'!$A$10:$S$271</definedName>
    <definedName name="_xlnm.Print_Area" localSheetId="1">'PM-30-06-2018'!$A$9:$O$156</definedName>
    <definedName name="_xlnm.Print_Area" localSheetId="0">'PM-31-12-2017'!$A$9:$O$156</definedName>
    <definedName name="_xlnm.Print_Titles" localSheetId="1">'PM-30-06-2018'!$1:$10</definedName>
    <definedName name="_xlnm.Print_Titles" localSheetId="0">'PM-31-12-2017'!$1:$10</definedName>
  </definedNames>
  <calcPr calcId="152511"/>
</workbook>
</file>

<file path=xl/calcChain.xml><?xml version="1.0" encoding="utf-8"?>
<calcChain xmlns="http://schemas.openxmlformats.org/spreadsheetml/2006/main">
  <c r="G37" i="11" l="1"/>
  <c r="F37" i="11"/>
  <c r="E37" i="11"/>
  <c r="G67" i="11"/>
  <c r="F67" i="11"/>
  <c r="E67" i="11"/>
  <c r="D67" i="11"/>
  <c r="G62" i="11"/>
  <c r="F62" i="11"/>
  <c r="E62" i="11"/>
  <c r="D62" i="11"/>
  <c r="G57" i="11"/>
  <c r="F57" i="11"/>
  <c r="E57" i="11"/>
  <c r="D57" i="11"/>
  <c r="G52" i="11"/>
  <c r="F52" i="11"/>
  <c r="E52" i="11"/>
  <c r="D52" i="11"/>
  <c r="G42" i="11"/>
  <c r="F42" i="11"/>
  <c r="E42" i="11"/>
  <c r="D42" i="11"/>
  <c r="G30" i="11"/>
  <c r="G31" i="11" s="1"/>
  <c r="F30" i="11"/>
  <c r="F31" i="11" s="1"/>
  <c r="E30" i="11"/>
  <c r="E31" i="11" s="1"/>
  <c r="D30" i="11"/>
  <c r="D31" i="11" s="1"/>
  <c r="G18" i="11"/>
  <c r="F18" i="11"/>
  <c r="E18" i="11"/>
  <c r="D18" i="11"/>
  <c r="C18" i="11"/>
  <c r="G47" i="11"/>
  <c r="F47" i="11"/>
  <c r="E47" i="11"/>
  <c r="D47" i="11"/>
  <c r="D37" i="11"/>
  <c r="D19" i="11" l="1"/>
  <c r="F19" i="11"/>
  <c r="G19" i="11"/>
  <c r="E19" i="11"/>
  <c r="E8" i="10"/>
  <c r="D8" i="10"/>
  <c r="C8" i="10"/>
  <c r="E7" i="10"/>
  <c r="E6" i="10"/>
  <c r="E5" i="10"/>
  <c r="E4" i="10"/>
  <c r="E3" i="10"/>
  <c r="N196" i="8" l="1"/>
  <c r="N75" i="8"/>
  <c r="N89" i="8"/>
  <c r="N107" i="8"/>
  <c r="M319" i="8" l="1"/>
  <c r="M318" i="8"/>
  <c r="M317" i="8"/>
  <c r="M316" i="8"/>
  <c r="M315" i="8"/>
  <c r="M314" i="8"/>
  <c r="M313" i="8"/>
  <c r="M312" i="8"/>
  <c r="M311" i="8"/>
  <c r="M310" i="8"/>
  <c r="M309" i="8"/>
  <c r="M308" i="8"/>
  <c r="M307" i="8"/>
  <c r="M306" i="8"/>
  <c r="M305" i="8"/>
  <c r="M304" i="8"/>
  <c r="M303" i="8"/>
  <c r="M302" i="8"/>
  <c r="M301" i="8"/>
  <c r="M300" i="8"/>
  <c r="M299" i="8"/>
  <c r="M298" i="8"/>
  <c r="M297" i="8"/>
  <c r="M296" i="8"/>
  <c r="M295" i="8"/>
  <c r="M294" i="8"/>
  <c r="M293" i="8"/>
  <c r="M292" i="8"/>
  <c r="M291" i="8"/>
  <c r="M290" i="8"/>
  <c r="M289" i="8"/>
  <c r="M288" i="8"/>
  <c r="M287" i="8"/>
  <c r="M286" i="8"/>
  <c r="M285" i="8"/>
  <c r="M284" i="8"/>
  <c r="M283" i="8"/>
  <c r="M282" i="8"/>
  <c r="M281" i="8"/>
  <c r="M280" i="8"/>
  <c r="M279" i="8"/>
  <c r="M278" i="8"/>
  <c r="M277" i="8"/>
  <c r="M276" i="8"/>
  <c r="M275" i="8"/>
  <c r="M274" i="8"/>
  <c r="M273" i="8"/>
  <c r="M272" i="8"/>
  <c r="N263" i="8" l="1"/>
  <c r="N252" i="8"/>
  <c r="N251" i="8"/>
  <c r="N249" i="8"/>
  <c r="N245" i="8"/>
  <c r="N243" i="8"/>
  <c r="N241" i="8"/>
  <c r="N229" i="8"/>
  <c r="N226" i="8"/>
  <c r="N216" i="8"/>
  <c r="N213" i="8"/>
  <c r="N212" i="8"/>
  <c r="N209" i="8"/>
  <c r="N207" i="8"/>
  <c r="N204" i="8"/>
  <c r="N203" i="8"/>
  <c r="N202" i="8"/>
  <c r="N200" i="8"/>
  <c r="N192" i="8"/>
  <c r="N191" i="8"/>
  <c r="N189" i="8"/>
  <c r="N185" i="8"/>
  <c r="N181" i="8"/>
  <c r="N176" i="8"/>
  <c r="N175" i="8"/>
  <c r="N174" i="8"/>
  <c r="N173" i="8"/>
  <c r="N172" i="8"/>
  <c r="N139" i="8"/>
  <c r="N132" i="8"/>
  <c r="N94" i="8"/>
  <c r="N79" i="8"/>
  <c r="N78" i="8"/>
  <c r="N77" i="8"/>
  <c r="N74" i="8"/>
  <c r="N67" i="8"/>
  <c r="N66" i="8"/>
  <c r="N59" i="8"/>
  <c r="N58" i="8"/>
  <c r="N46" i="8"/>
  <c r="N45" i="8"/>
  <c r="N41" i="8"/>
  <c r="N39" i="8"/>
  <c r="N33" i="8"/>
  <c r="N32" i="8"/>
  <c r="N31" i="8"/>
  <c r="N25" i="8"/>
  <c r="N21" i="8"/>
  <c r="M271" i="8"/>
  <c r="M270" i="8"/>
  <c r="M269" i="8"/>
  <c r="M268" i="8"/>
  <c r="M267" i="8"/>
  <c r="M266" i="8"/>
  <c r="M265" i="8"/>
  <c r="M264" i="8"/>
  <c r="M263" i="8"/>
  <c r="M262" i="8"/>
  <c r="M261" i="8"/>
  <c r="M260" i="8"/>
  <c r="M259" i="8"/>
  <c r="M258" i="8"/>
  <c r="M257" i="8"/>
  <c r="M256" i="8"/>
  <c r="M255" i="8"/>
  <c r="M254" i="8"/>
  <c r="M253" i="8"/>
  <c r="M252" i="8"/>
  <c r="M251" i="8"/>
  <c r="M250" i="8"/>
  <c r="M249" i="8"/>
  <c r="M248" i="8"/>
  <c r="M247" i="8"/>
  <c r="M246" i="8"/>
  <c r="M245" i="8"/>
  <c r="M244" i="8"/>
  <c r="M243" i="8"/>
  <c r="M242" i="8"/>
  <c r="M241" i="8"/>
  <c r="N151" i="8"/>
  <c r="N150" i="8"/>
  <c r="N99" i="8"/>
  <c r="N90" i="8"/>
  <c r="N86" i="8"/>
  <c r="N85" i="8"/>
  <c r="N84" i="8"/>
  <c r="N82" i="8"/>
  <c r="N81" i="8"/>
  <c r="N76" i="8"/>
  <c r="N73" i="8"/>
  <c r="N72" i="8"/>
  <c r="N70" i="8"/>
  <c r="N69" i="8"/>
  <c r="N68" i="8"/>
  <c r="N63" i="8"/>
  <c r="N62" i="8"/>
  <c r="N61" i="8"/>
  <c r="N60" i="8"/>
  <c r="N54" i="8"/>
  <c r="N53" i="8"/>
  <c r="N52" i="8"/>
  <c r="N51" i="8"/>
  <c r="N48" i="8"/>
  <c r="N47" i="8"/>
  <c r="N42" i="8"/>
  <c r="N40" i="8"/>
  <c r="N35" i="8"/>
  <c r="N34" i="8"/>
  <c r="N28" i="8"/>
  <c r="N27" i="8"/>
  <c r="N21" i="7"/>
  <c r="N27" i="7"/>
  <c r="N28" i="7"/>
  <c r="N31" i="7"/>
  <c r="N32" i="7"/>
  <c r="N33" i="7"/>
  <c r="N34" i="7"/>
  <c r="N35" i="7"/>
  <c r="N40" i="7"/>
  <c r="N42" i="7"/>
  <c r="N45" i="7"/>
  <c r="N46" i="7"/>
  <c r="N47" i="7"/>
  <c r="N48" i="7"/>
  <c r="N51" i="7"/>
  <c r="N52" i="7"/>
  <c r="N53" i="7"/>
  <c r="N54" i="7"/>
  <c r="N58" i="7"/>
  <c r="N59" i="7"/>
  <c r="N60" i="7"/>
  <c r="N61" i="7"/>
  <c r="N62" i="7"/>
  <c r="N63" i="7"/>
  <c r="N66" i="7"/>
  <c r="N67" i="7"/>
  <c r="N68" i="7"/>
  <c r="N69" i="7"/>
  <c r="N70" i="7"/>
  <c r="N72" i="7"/>
  <c r="N73" i="7"/>
  <c r="N75" i="7"/>
  <c r="N76" i="7"/>
  <c r="N81" i="7"/>
  <c r="N82" i="7"/>
  <c r="N84" i="7"/>
  <c r="N85" i="7"/>
  <c r="N86" i="7"/>
  <c r="N90" i="7"/>
  <c r="N94" i="7"/>
  <c r="N99" i="7"/>
  <c r="N139" i="7"/>
  <c r="N150" i="7"/>
  <c r="N151" i="7"/>
  <c r="M241" i="7"/>
  <c r="M242" i="7"/>
  <c r="M243" i="7"/>
  <c r="M244" i="7"/>
  <c r="M245" i="7"/>
  <c r="M246" i="7"/>
  <c r="M247" i="7"/>
  <c r="M248" i="7"/>
  <c r="M249" i="7"/>
  <c r="M250" i="7"/>
  <c r="M251" i="7"/>
  <c r="M252" i="7"/>
  <c r="M253" i="7"/>
  <c r="J254" i="7"/>
  <c r="M254" i="7"/>
  <c r="J255" i="7"/>
  <c r="M255" i="7"/>
  <c r="M256" i="7"/>
  <c r="M257" i="7"/>
  <c r="M258" i="7"/>
  <c r="M259" i="7"/>
  <c r="M260" i="7"/>
  <c r="M261" i="7"/>
  <c r="M262" i="7"/>
  <c r="M263" i="7"/>
  <c r="M264" i="7"/>
  <c r="M265" i="7"/>
  <c r="M266" i="7"/>
  <c r="M267" i="7"/>
  <c r="M268" i="7"/>
  <c r="M269" i="7"/>
  <c r="M270" i="7"/>
  <c r="M271" i="7"/>
</calcChain>
</file>

<file path=xl/comments1.xml><?xml version="1.0" encoding="utf-8"?>
<comments xmlns="http://schemas.openxmlformats.org/spreadsheetml/2006/main">
  <authors>
    <author>admin</author>
  </authors>
  <commentList>
    <comment ref="R77" authorId="0" shapeId="0">
      <text>
        <r>
          <rPr>
            <b/>
            <sz val="9"/>
            <color indexed="81"/>
            <rFont val="Tahoma"/>
            <charset val="1"/>
          </rPr>
          <t>SEGÚN EVALUACIÓN DE CONTROL INTERNO, EL AVANCE ES CERO</t>
        </r>
      </text>
    </comment>
    <comment ref="R78" authorId="0" shapeId="0">
      <text>
        <r>
          <rPr>
            <b/>
            <sz val="9"/>
            <color indexed="81"/>
            <rFont val="Tahoma"/>
            <charset val="1"/>
          </rPr>
          <t>SEGÚN EVALUACIÓN DE CONTROL INTERNO, EL AVANCE ES CERO</t>
        </r>
      </text>
    </comment>
  </commentList>
</comments>
</file>

<file path=xl/comments2.xml><?xml version="1.0" encoding="utf-8"?>
<comments xmlns="http://schemas.openxmlformats.org/spreadsheetml/2006/main">
  <authors>
    <author>admin</author>
  </authors>
  <commentList>
    <comment ref="R77" authorId="0" shapeId="0">
      <text>
        <r>
          <rPr>
            <b/>
            <sz val="9"/>
            <color indexed="81"/>
            <rFont val="Tahoma"/>
            <charset val="1"/>
          </rPr>
          <t>SEGÚN EVALUACIÓN DE CONTROL INTERNO, EL AVANCE ES CERO</t>
        </r>
      </text>
    </comment>
    <comment ref="R78" authorId="0" shapeId="0">
      <text>
        <r>
          <rPr>
            <b/>
            <sz val="9"/>
            <color indexed="81"/>
            <rFont val="Tahoma"/>
            <charset val="1"/>
          </rPr>
          <t>SEGÚN EVALUACIÓN DE CONTROL INTERNO, EL AVANCE ES CERO</t>
        </r>
      </text>
    </comment>
  </commentList>
</comments>
</file>

<file path=xl/sharedStrings.xml><?xml version="1.0" encoding="utf-8"?>
<sst xmlns="http://schemas.openxmlformats.org/spreadsheetml/2006/main" count="7776" uniqueCount="2137">
  <si>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</si>
  <si>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</si>
  <si>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</si>
  <si>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</si>
  <si>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</si>
  <si>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</si>
  <si>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</si>
  <si>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</si>
  <si>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</si>
  <si>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</si>
  <si>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</si>
  <si>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</si>
  <si>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DESCRIPCIÓN DEL HALLAZGO</t>
  </si>
  <si>
    <t>CAUSA DEL HALLAZGO</t>
  </si>
  <si>
    <t>ACCIÓN DE MEJORA</t>
  </si>
  <si>
    <t>ACTIVIDADES / DESCRIPCIÓN</t>
  </si>
  <si>
    <t>FILA_1</t>
  </si>
  <si>
    <t>1 SUSCRIPCIÓN DEL PLAN DE MEJORAMIENTO</t>
  </si>
  <si>
    <t>_1_</t>
  </si>
  <si>
    <t>Constitución de Reservas Presupuestales de Inversión (D). Al cierre de la vigencia 2015, el Fondo constituyó una Reserva  Presupuestal por $1.5 billones  equivalente al 100% del total de la apropiación... lo cual se hizo teniendo en cuenta documentos que no cumplen con las formalidades...</t>
  </si>
  <si>
    <t>Falta de claridad en el procedimiento.</t>
  </si>
  <si>
    <t>Elaborar, implementar y socializar el procedimiento para la constitución de las reservas presupuestales de los recursos de inversión y funcionamiento en el marco del Sistema de Gestión de Calidad del Fondo.</t>
  </si>
  <si>
    <t>Elaborar el procedimiento para la constitución de las reservas presupuestales</t>
  </si>
  <si>
    <t>Procedimiento</t>
  </si>
  <si>
    <t>2016/07/01</t>
  </si>
  <si>
    <t>2016/12/30</t>
  </si>
  <si>
    <t>VIENE DEL PM ESPECIAL DE FINANCIERA 2015</t>
  </si>
  <si>
    <t>FILA_2</t>
  </si>
  <si>
    <t>Capacitar a los lideres de Equipos de trabajo, Sectoriales y Subgerentes</t>
  </si>
  <si>
    <t>Listados de asistencia Presentación de la capacitación</t>
  </si>
  <si>
    <t>2016/11/01</t>
  </si>
  <si>
    <t>2016/11/15</t>
  </si>
  <si>
    <t>FILA_3</t>
  </si>
  <si>
    <t>Normalizar el procedimiento para la constitución de reservas presupuestales de recrusos de inversión y funcionamiento en el marco del Sistema de Gestión de Calidad del Fondo</t>
  </si>
  <si>
    <t>Proceso normalizado en el Sistema de Gestión de Calidad</t>
  </si>
  <si>
    <t>FILA_4</t>
  </si>
  <si>
    <t>Implementar el procedimiento</t>
  </si>
  <si>
    <t>Acta de constitución de reserva presupuestal</t>
  </si>
  <si>
    <t>2016/12/01</t>
  </si>
  <si>
    <t>FILA_5</t>
  </si>
  <si>
    <t>Fortalecer la justificación  que soporta el cumplimiento de los lineamientos definidos por el artículo 89 del Decreto 111 de 1996 en la constitución de reservas de funcionamiento e inversión a 31 de diciembre de cada año.</t>
  </si>
  <si>
    <t>Soportar la constitución de la reserva presupuestal, con el detalle de los contratos que la conforman y adjuntar la justificación de la solicitud de constitución de la reserva realizada por el funcionario competente.</t>
  </si>
  <si>
    <t>Soportes</t>
  </si>
  <si>
    <t>FILA_6</t>
  </si>
  <si>
    <t>Establecer  en el sistema de Gestión de Calidad y dentro del proceso correspondiente, un procedimiento de seguimiento a la ejecución de los proyectos desde la perspectiva del cumplimiento del recibo de los bienes y servicios que inciden en el cumplimiento de la ejecución presupuestal</t>
  </si>
  <si>
    <t>Procedimiento en sistema de Gestión de Calidad</t>
  </si>
  <si>
    <t>2016/12/20</t>
  </si>
  <si>
    <t>FILA_7</t>
  </si>
  <si>
    <t>Normalizar  en el sistema de Gestión de Calidad y dentro del proceso correspondiente, el procedimiento de seguimiento a la ejecución de los proyectos desde la perspectiva del cumplimiento del recibo de los bienes y servicios que inciden en el cumplimiento de la ejecución presupuestal</t>
  </si>
  <si>
    <t>2016/12/21</t>
  </si>
  <si>
    <t>2016/12/31</t>
  </si>
  <si>
    <t>FILA_8</t>
  </si>
  <si>
    <t>Efectuar seguimiento a la ejecución de los proyectos desde la perspectiva del cumplimiento del recibo de los bienes y servicios que inciden en el cumplimiento de la ejecución presupuestal</t>
  </si>
  <si>
    <t>1. Informes periódicos de Ejecución de pagos 2.Acciones correctivas que subsanen la no ejecución 3. Ajuste del Plan de Pagos</t>
  </si>
  <si>
    <t>FILA_9</t>
  </si>
  <si>
    <t>1</t>
  </si>
  <si>
    <t>Han transcurrido cinco años desde la emergencia y la misma no ha sido atendida, presentando un rezago significativo en el cumplimiento de metas</t>
  </si>
  <si>
    <t>Se evidencia debilidades en la planeación y programación para el cumplimiento de las metas consignadas en el CONPES.  Se observan deficiencias en la gestión operativa del Fondo que afectan el cumplimiento de sus objetivos misionales y que impactan de manera directa la atencióny asistencia de la población vulnerable afectada por el "Fenomeno de la Niña"</t>
  </si>
  <si>
    <t>Fortalecer los  lineamientos para el establecimiento de metas  en la planeación estratégica 2017</t>
  </si>
  <si>
    <t>Elaborar nuevos lineamientos para el establecimiento de metas  en la planeación estratégica 2017</t>
  </si>
  <si>
    <t>Documento con nuevos lineamientos</t>
  </si>
  <si>
    <t>2016/11/28</t>
  </si>
  <si>
    <t/>
  </si>
  <si>
    <t>FILA_10</t>
  </si>
  <si>
    <t>Fortalecer la Planeación Estratégica para el 2017, adoptando nuevos lineamientos para el establecimiento de metas</t>
  </si>
  <si>
    <t>Elaborar el Plan de Acción 2017 de acuerdo a nuevos lineamientos para el establecimiento de metas</t>
  </si>
  <si>
    <t>Plan de Acción 2017</t>
  </si>
  <si>
    <t>2017/01/31</t>
  </si>
  <si>
    <t>FILA_11</t>
  </si>
  <si>
    <t>Fortalecer el seguimiento de las metas misionales 2017</t>
  </si>
  <si>
    <t>Elaborar mensualmente análisis sobre cumplimiento de metas y gestión de riesgo de la gestión de proyectos  por sector y macroporyecto.</t>
  </si>
  <si>
    <t>Documento de análisis de cumplimiento y Gestión del Riesgo</t>
  </si>
  <si>
    <t>2017/04/30</t>
  </si>
  <si>
    <t>2018/01/31</t>
  </si>
  <si>
    <t>FILA_12</t>
  </si>
  <si>
    <t>2</t>
  </si>
  <si>
    <t>Teniendo en cuenta que el convenio fue pagado en su totalidad, se genera incertidumbre sobre los recursos cancelados por el Fondo, por actividades no cumplidas, ni prestadas por el Departamento de Antioquia.  Se presenta este hallazgo con posible incidencia disciplinaria .</t>
  </si>
  <si>
    <t>Falta de planeación, supervisión e incumplimiento del clausulado contractual</t>
  </si>
  <si>
    <t>Incluir un lineamiento especifico en el procedimiento de "seguimiento y control a la ejecución de contratos por parte de los supervisores e interventores".</t>
  </si>
  <si>
    <t>Realizar sesiones de divulgación, socialización y entrenamiento sobre los nuevos lineamientos.</t>
  </si>
  <si>
    <t>Sesiones de Divulgación, socialización y entrenamiento</t>
  </si>
  <si>
    <t>2016/12/23</t>
  </si>
  <si>
    <t>2017/07/31</t>
  </si>
  <si>
    <t>FILA_13</t>
  </si>
  <si>
    <t>3</t>
  </si>
  <si>
    <t>Al revisar la base de datos que contiene la matriz contractual .... el Fondo utiliza el concepto “N/A”  que no se encuentra establecido en el manual.  Por otra parte, al confrontar la ejecución contractual por sectores y megaproyectos frente al comportamiento por modalidad de contratación  antes descrita, se presentan diferencias.</t>
  </si>
  <si>
    <t>Deficiencias en el diligenciamiento de la  matriz contractual de la entidad.</t>
  </si>
  <si>
    <t>Verificar la coherencia de la información contenida en la base de datos - matriz contractual - del Fondo Adaptación con la normativa aplicable a la entidad.</t>
  </si>
  <si>
    <t>Depurar la matriz contractual del Fondo Adaptación.</t>
  </si>
  <si>
    <t>Matriz contractual depurada</t>
  </si>
  <si>
    <t>2017/06/30</t>
  </si>
  <si>
    <t>FILA_14</t>
  </si>
  <si>
    <t>4</t>
  </si>
  <si>
    <t>Incumplimiento de la Ley 594 de 2000, referente al manejo del inventario documental, debido a que algunas carpetas carecen de lista de chequeo y rótulos.., no reposan los documentos que soportan técnica ... las actuaciones.   Los documentos  no se encuentran ordenados..  y están archivados en carpetas sin identificar, sin foliación ni inventario documental.</t>
  </si>
  <si>
    <t>Falta de tablas de retención documental actualizadas. Falta de control y supervisión en el archivo y manejo documental del Fondo.</t>
  </si>
  <si>
    <t>Actualizar las tablas de retencion documental de la entidad</t>
  </si>
  <si>
    <t>Aprobar las TRD actualizadas por parte del Comité de Archivo.</t>
  </si>
  <si>
    <t>Acta de Comité de Archivo con la aprobacion de las TRD.</t>
  </si>
  <si>
    <t>2017/12/31</t>
  </si>
  <si>
    <t>FILA_15</t>
  </si>
  <si>
    <t>Organizar los archivos de la entidad de acuerdo a las TRD aprobadas</t>
  </si>
  <si>
    <t>Archivos organizados</t>
  </si>
  <si>
    <t>FILA_16</t>
  </si>
  <si>
    <t>5</t>
  </si>
  <si>
    <t>Los convenios interadministrativos no presentan ejecución física ni presupuestal. No se lleva a cabo la ejecución oportuna de las IPS. Se comprometen recursos que no se ejecutan, o liberan para ser invertidos en otros sectores misionales del Fondo Los convenios fueron suscritos en julio, octubre y noviembre de 2013, transcurriendo entre 26 y 30 meses sin que se lleve a cabo su ejecución</t>
  </si>
  <si>
    <t>No entrega de manera oportuna y efectiva los estudios y diseños de las IPS a construir.</t>
  </si>
  <si>
    <t>Planificar las acciones de ejecución de los convenios con capítulos de actividdaes, actividdes globales, hitos, fechas y responsables.</t>
  </si>
  <si>
    <t>Identificar y diagnosticar el estado de cada convenio Interadministrativos.</t>
  </si>
  <si>
    <t>documento de identificación del estado de los convenios interadministrativos</t>
  </si>
  <si>
    <t>2017/01/12</t>
  </si>
  <si>
    <t>2017/01/30</t>
  </si>
  <si>
    <t>FILA_17</t>
  </si>
  <si>
    <t>Deficiencia de la claridad en los lineamientos de los contratos tercerizados o descentralizados</t>
  </si>
  <si>
    <t>Incluir un lineamiento específico en el procedimiento de los "contratos o convenios  tercerizados o descentralizados".</t>
  </si>
  <si>
    <t>FILA_18</t>
  </si>
  <si>
    <t>Establecer la estrategia  de ejecución de los convenios activos</t>
  </si>
  <si>
    <t>Una estrategia por cada convenio activo.</t>
  </si>
  <si>
    <t>FILA_19</t>
  </si>
  <si>
    <t>Retraso en el cumplimiento de compromisos de cofinanciación por parte de las entidades territoriales</t>
  </si>
  <si>
    <t>Fortalecer la gestión para el cumplimiento de los compromisos de cofinanciación por parte de los entes territoriales</t>
  </si>
  <si>
    <t>Realizar mesas de trabajo para agilizar las acciones relacionadas con los compromisos de cofinanciación por parte de las entidades territoriales.</t>
  </si>
  <si>
    <t>Mesas de trabajo</t>
  </si>
  <si>
    <t>2017/03/01</t>
  </si>
  <si>
    <t>2017/12/29</t>
  </si>
  <si>
    <t>FILA_20</t>
  </si>
  <si>
    <t>Terminar y liquidar convenios que evidencien no ejecución por causa externas y liberar los recursos correspondiente</t>
  </si>
  <si>
    <t># convenios liquidados /convenios no ejecutables</t>
  </si>
  <si>
    <t>FILA_21</t>
  </si>
  <si>
    <t>Entrega de estudios y diseños de los convenios activivos, para garantizar la oportuna ejecución de los proyectos.</t>
  </si>
  <si>
    <t>Remitir comunicados a los entes territoriales y los entes de control  de los convenios activos para la construcción de las IPS</t>
  </si>
  <si>
    <t>Comunicados Remitiendo Estudios y Diseños.</t>
  </si>
  <si>
    <t>2018/02/28</t>
  </si>
  <si>
    <t>Actividad Complementaria Aprobada en el Comité Institucional de Control Interno del 31/07/207</t>
  </si>
  <si>
    <t>FILA_22</t>
  </si>
  <si>
    <t>Definir una estrategia de seguimiento a los convenios</t>
  </si>
  <si>
    <t>Reuniones mensuales de seguimiento para verificar el avance de los convenios y de los contratos derivados</t>
  </si>
  <si>
    <t>Actas de Reuniones</t>
  </si>
  <si>
    <t>FILA_23</t>
  </si>
  <si>
    <t>Hacer seguimiento al cumplimiento de las obligaciones de los entes territoriales establecidas en los diferentes convenios.</t>
  </si>
  <si>
    <t>Remitir comunicados a los entes territoriales frente al cumplimiento de las obligaciones. En caso de que los entes territoriales no den cumplimiento a las obligaciones, se debe Terminar los convenios que evidencien no ejecución por causa externas y liberar los recursos correspondiente</t>
  </si>
  <si>
    <t>Comunicados a los entes territoriales</t>
  </si>
  <si>
    <t>FILA_24</t>
  </si>
  <si>
    <t>6</t>
  </si>
  <si>
    <t>Se evidencia incumplimiento por parte del contratista en la gestión integral de los proyectos.</t>
  </si>
  <si>
    <t>Los supervisores de la gestión integral a cargo del Fondo, no realizaron las labores de control, seguimiento y vigilancia permanente sobre el proyecto</t>
  </si>
  <si>
    <t>Socializar, divulgar y entrenar acerca de  los nuevos lineamientos para el seguimiento y control de los proyectos</t>
  </si>
  <si>
    <t>FILA_25</t>
  </si>
  <si>
    <t>FILA_26</t>
  </si>
  <si>
    <t>No se adelantaron las acciones  legales para declarar el incumplimiento</t>
  </si>
  <si>
    <t>Trámite del Sector hacia Jurídica para estudio de caso</t>
  </si>
  <si>
    <t>Configurar el dossier para presentar a Jurídica del FA Análisis  del caso</t>
  </si>
  <si>
    <t>Informe a Jurídica (Dossier)</t>
  </si>
  <si>
    <t>2017/02/20</t>
  </si>
  <si>
    <t>2017/04/17</t>
  </si>
  <si>
    <t>FILA_27</t>
  </si>
  <si>
    <t>Analisis y conclusión de Jurídica para establecer acciones legales hacia  declarar incumplimiento o lo que el área de Secretaria General Determine</t>
  </si>
  <si>
    <t>Conclusiones y aplicación de estrategia definida del análisis por jurídica</t>
  </si>
  <si>
    <t>Acción Jurídica</t>
  </si>
  <si>
    <t>2017/04/10</t>
  </si>
  <si>
    <t>2017/06/19</t>
  </si>
  <si>
    <t>FILA_28</t>
  </si>
  <si>
    <t>Trámite del Sector ante control Disciplinario para la revisión de las falencias en la supervisión</t>
  </si>
  <si>
    <t>Remitir a control interno un informe con los posibles incumplimiento de las obligaciones de los supervisores</t>
  </si>
  <si>
    <t>Informe a Control Interno</t>
  </si>
  <si>
    <t>FILA_29</t>
  </si>
  <si>
    <t>Revisión integral del Expediente y estructurar informe</t>
  </si>
  <si>
    <t>Informe a Jurídica frente a los posibles incumplimientos</t>
  </si>
  <si>
    <t>FILA_30</t>
  </si>
  <si>
    <t>Aplicar lineamientos establecidos por la Subgerencia de Estructuración frente a la Forma de pago.</t>
  </si>
  <si>
    <t>Incluir dentro de los lineamientos establecidos por la Subgerencia de Estructuración frente a la Forma de pago.</t>
  </si>
  <si>
    <t>Modelos de TCC</t>
  </si>
  <si>
    <t>FILA_31</t>
  </si>
  <si>
    <t>7</t>
  </si>
  <si>
    <t>No se ha dado cumplimiento con el objeto contractual; después de 20 meses el avance es del 1.2% El contrato terminó el 17 de nov de 2015 y a la fecha no se han realizado acciones contractuales, legales, financieras para darlo por terminado y liquidado.  Las garantías que amparan el anticipo y el cumplimiento del contrato se encuentran vencidas sin que se hubiesen renovado.</t>
  </si>
  <si>
    <t>Deficiencias en la planeación, seguimiento, supervisión y vigilancia sobre los procesos contractuales  (Confamiliar)</t>
  </si>
  <si>
    <t>FILA_32</t>
  </si>
  <si>
    <t>FILA_33</t>
  </si>
  <si>
    <t>Impulsar gestión iniciada en 2016, con relación a la situación del contrato</t>
  </si>
  <si>
    <t>Durante el año 2016 se adelantaron acciones con la Interventoría y la supervisión de la misma, para configurar el incumplimiento, estas se continuarán hasta el cierre de este proceso y posterior trámite para la liberación de recursos del anticipo ante la Fiducia. Así como las acciones pertinentes ante la aseguradora.</t>
  </si>
  <si>
    <t>Informe sectorial del caso a Jurídica</t>
  </si>
  <si>
    <t>2017/02/10</t>
  </si>
  <si>
    <t>2017/02/24</t>
  </si>
  <si>
    <t>FILA_34</t>
  </si>
  <si>
    <t>En Nov de 2016  se iniciaron las consultas pertinentes a la Secretaría General tendientes a definir la forma de liberar los recursos y poder contratar las obras.</t>
  </si>
  <si>
    <t>Informe de la Secretaría General con procedimiento a seguir por parte del sector</t>
  </si>
  <si>
    <t>2017/01/16</t>
  </si>
  <si>
    <t>2017/04/28</t>
  </si>
  <si>
    <t>FILA_35</t>
  </si>
  <si>
    <t>Establecer la hoja de ruta para adelantar el proceso para la contratación de la terminación de las obras</t>
  </si>
  <si>
    <t>Adelantar las gestiones las acciones legales para la recuperación del anticipo y terminación de las obras</t>
  </si>
  <si>
    <t>Comunicado a la Fiduciaria Solicitando el procedimiento para la recuperación del Anticipo. Iniciar el proceso de contratación de las obras</t>
  </si>
  <si>
    <t>FILA_36</t>
  </si>
  <si>
    <t>Configurar el expediente del contrato 001 de 2014</t>
  </si>
  <si>
    <t>Adelantar las gestiones para establecer el expediente físico y digital del contrato 001 de 2014</t>
  </si>
  <si>
    <t>Expediente contrato 001 de 2014</t>
  </si>
  <si>
    <t>FILA_37</t>
  </si>
  <si>
    <t>8</t>
  </si>
  <si>
    <t>Se pagó el 65% del valor del contrato sin que se hubiese cumplido el objeto del  contrato, de gestión integral de los proyectos.  El FA no hizo usos de la cláusuls septima "Sanción pecunaria"  No se han iniciado acciones  legales necesarias para declarar el incumplimiento del contratista  y del supervisor.</t>
  </si>
  <si>
    <t>Deficiencias en la planeación, seguimiento, supervisión y vigilancia sobre los procesos contractuales  (Supervisor del FA)</t>
  </si>
  <si>
    <t>FILA_38</t>
  </si>
  <si>
    <t>FILA_39</t>
  </si>
  <si>
    <t>Trámite del Sector hacia Secretaria General para estudio de caso</t>
  </si>
  <si>
    <t>Configurar el dossier para presentar a Secretaria General del FA. Análisis  del caso</t>
  </si>
  <si>
    <t>Informe sectorial del caso a Secretaria General</t>
  </si>
  <si>
    <t>2017/02/28</t>
  </si>
  <si>
    <t>2017/04/01</t>
  </si>
  <si>
    <t>FILA_40</t>
  </si>
  <si>
    <t>Analisis y conclusión de Secretaria General para establecer acciones legales hacia  declarar posible incumplimiento</t>
  </si>
  <si>
    <t>Conclusiones y aplicación de estrategia definida</t>
  </si>
  <si>
    <t>Informe de Secretaria General - Acción consecuente</t>
  </si>
  <si>
    <t>2017/06/15</t>
  </si>
  <si>
    <t>FILA_41</t>
  </si>
  <si>
    <t>Iniciar las accione legales</t>
  </si>
  <si>
    <t>FILA_42</t>
  </si>
  <si>
    <t>Aplicar los lineamientos establecidos por la Subgerencia de estructuración frente a la forma de pago</t>
  </si>
  <si>
    <t>Establecer que dentro de los TCC  los lineamientos establecidos por la Subgerencia de estructuración frente a la forma de pago</t>
  </si>
  <si>
    <t>Incluir en los TCC los lineamientos establecidos por la Subgerencia de estructuración frente a la forma de pago</t>
  </si>
  <si>
    <t>FILA_43</t>
  </si>
  <si>
    <t>9</t>
  </si>
  <si>
    <t>Ejecución de 37%, 17 meses desde la fecha de inicio, no se dio  cumplimiento de objeto contractual Se giró anticipo por $2.210m con saldo por amortizar de $1,462m El contrato terminó el 27 de nov  2015, sin acciones para terminarlo y liquidarlo. Pólizas vencidas desde  11enero/2016 y reportado a aseguradora el 6 mayo/2016 Sin acciones para declarar el incumplimiento Obra abandonada</t>
  </si>
  <si>
    <t>Debilidades en la Planeación y falta de claridad  en las especificaciones entregadas al Contratista para la elaboración de los diseños, dejando a potestad del mismo los metros a diseñar,  que llevó a sobredimensionar los diseños dado el esquema de pago por metro cuadrado diseñado. Gestión ineficaz y antieconómica del  FA</t>
  </si>
  <si>
    <t>FILA_44</t>
  </si>
  <si>
    <t>FILA_45</t>
  </si>
  <si>
    <t>Durante el año 2016 se adelantaron acciones con la Interventoría y la supervisión de la misma, para documentar el incumplimiento del contratista, estas se continuarán hasta el cierre de este proceso, y posterior trámite para la liberación de recursos del anticipo y la continuación de las obras. Así como los trámites necesarios ante la aseguradora para la recuperación de los recursos.</t>
  </si>
  <si>
    <t>2017/02/01</t>
  </si>
  <si>
    <t>2017/02/15</t>
  </si>
  <si>
    <t>FILA_46</t>
  </si>
  <si>
    <t>Analisis y conclusión de Secretaria General para establecer acciones legales hacia  declarar incumplimiento</t>
  </si>
  <si>
    <t>Análisis  del caso</t>
  </si>
  <si>
    <t>Lineamientos Secretaria General</t>
  </si>
  <si>
    <t>2017/05/01</t>
  </si>
  <si>
    <t>FILA_47</t>
  </si>
  <si>
    <t>Gestión jurídica ante  contratista y/o aseguradoras para recuperación de recursos de anticipo sin amortizar y de los perjuicios que permitan adelantar la nueva contratación.</t>
  </si>
  <si>
    <t>2017/06/01</t>
  </si>
  <si>
    <t>FILA_48</t>
  </si>
  <si>
    <t>Establecer la hoja de ruta para adelantar las acciones legales</t>
  </si>
  <si>
    <t>Adelantar las gestiones las acciones legales para la recuperación del anticipo, liquidación de los contratos de obra e interventoría y terminación de las obras</t>
  </si>
  <si>
    <t>Comunicados. Iniciar el proceso de contratación de las obras</t>
  </si>
  <si>
    <t>FILA_49</t>
  </si>
  <si>
    <t>Configurar el expediente del contrato 002- o- 2014</t>
  </si>
  <si>
    <t>Adelantar las gestiones para establecer el expediente físico y digital del contrato 002- o - 2014</t>
  </si>
  <si>
    <t>FILA_50</t>
  </si>
  <si>
    <t>10</t>
  </si>
  <si>
    <t>Avance de la obra: 33.7% sin cumplir objeto Desde 18 sept/2015 las obras se encuentran sin vigilancia, en abandono y sin cerramiento perimetral. Hay riesgo de hurto de materiales instalados como depositados, La no terminación de la fase II,  impacta la fase I construida por el municipio Hallazgo con connotación fiscal por $621m por anticipo no amortizado. Posible incidencia disciplinaria</t>
  </si>
  <si>
    <t>Deficiencias en la planeación, seguimiento, supervisión y vigilancia sobre los procesos contractuales.</t>
  </si>
  <si>
    <t>FILA_51</t>
  </si>
  <si>
    <t>FILA_52</t>
  </si>
  <si>
    <t>Continuar con el proceso de liquidación de contrato y  recuperación de pagos anticipados sin justificar que se iniciaron en el 2016</t>
  </si>
  <si>
    <t>Mesas de trabajo para la liquidación contrato actual y nueva contratación  para terminación de obras e para Interventoría.</t>
  </si>
  <si>
    <t>Proceso de liquidación</t>
  </si>
  <si>
    <t>2016/12/07</t>
  </si>
  <si>
    <t>FILA_53</t>
  </si>
  <si>
    <t>Con resultado de gestión de licencia del municipio, adelantar la contratación para terminar las obras.</t>
  </si>
  <si>
    <t>Mesas de trabajo con Interventoría y Contratista para liquidación anticipada del contrato actual  y estrategia y  mecansimos de recuperación de recursos por pagos anticipados no soportados y por afectación de calidad de algunas obras.</t>
  </si>
  <si>
    <t>Proceso de Liquidación</t>
  </si>
  <si>
    <t>FILA_54</t>
  </si>
  <si>
    <t>Continuar Apoyando al municipio para ubicar y entregar información  del proyectos y gestionar la Licencia por el Mpio.</t>
  </si>
  <si>
    <t>Nueva Entrega de Información</t>
  </si>
  <si>
    <t>2017/03/30</t>
  </si>
  <si>
    <t>FILA_55</t>
  </si>
  <si>
    <t>Continuar gestión hacia municipio para que implemente vigilancia en la obra.  Formalizar compromiso</t>
  </si>
  <si>
    <t>Formalizar compromisos y plan de acción con Mpio..Seguimiento a acciones del municipio y acciones para que este implemente sus  compromisos</t>
  </si>
  <si>
    <t>Acta compromiso</t>
  </si>
  <si>
    <t>2017/01/23</t>
  </si>
  <si>
    <t>FILA_56</t>
  </si>
  <si>
    <t>Adelantar Gestiones con el Municipio para garantizar la vigilancia de las obras</t>
  </si>
  <si>
    <t>Realizar reuniones con el Municipio para garantizar la vigilancia de las obras.</t>
  </si>
  <si>
    <t>Actas de Reuniones y Comunicados</t>
  </si>
  <si>
    <t>FILA_57</t>
  </si>
  <si>
    <t>FILA_58</t>
  </si>
  <si>
    <t>Aunar esfuerzos con el Municipio para lograr la terminación de las obras</t>
  </si>
  <si>
    <t>Establecer el mecanismo para contratar la terminación del objeto contractual. Mesas de trabajo con el Municipio</t>
  </si>
  <si>
    <t>Licencia de Construcción</t>
  </si>
  <si>
    <t>FILA_59</t>
  </si>
  <si>
    <t>11</t>
  </si>
  <si>
    <t>De las 20 IPS contratadas se tiene que: 11 Proyectos no se van a ejecutar y tres deben ser realizados nuevamente, por lo tanto: Se presenta un detrimento de 1,105,7 millones, recursos que no serán utilizados. Posible incidencia discipliaria</t>
  </si>
  <si>
    <t>FILA_60</t>
  </si>
  <si>
    <t>FILA_61</t>
  </si>
  <si>
    <t>Revisar los esquemas de contratación de diseños orientados a productos globales predefinidos y posibilidad de esquema de maduración de proyectos por etapas aprobadas.</t>
  </si>
  <si>
    <t>Actualización de modelos de  TCC para diseños</t>
  </si>
  <si>
    <t>Documento</t>
  </si>
  <si>
    <t>FILA_62</t>
  </si>
  <si>
    <t>Adelantar ante los entes territoriales el concepto de pertinencia de la construcción de las IPS teniendo en cuenta los diseños entregados como resultado del Contrato 253 de 2013.</t>
  </si>
  <si>
    <t>Concertación con entes territoriales (Secretarías Departamentales de Salud) de la pertinencia de los diseños resultantes de la ejecución del Contrato 253 de 2013</t>
  </si>
  <si>
    <t>Acta Reuniones Documento</t>
  </si>
  <si>
    <t>2016/12/27</t>
  </si>
  <si>
    <t>FILA_63</t>
  </si>
  <si>
    <t>Aplicar los lineamientos de la Subgerencia de Estructuración frente al pago por Hitos en el componente de Diseños</t>
  </si>
  <si>
    <t>Actualización de modelos de  TCC para las nuevas contratacione que contemplen el componenet de Diseño</t>
  </si>
  <si>
    <t>TCC que incluyan componente de Diseño</t>
  </si>
  <si>
    <t>FILA_64</t>
  </si>
  <si>
    <t>FILA_65</t>
  </si>
  <si>
    <t>Adelantar las gestiones para el proceso de contratación de las IPS priorizadas con los diseños resultantes de la ejecución del Contrato 253 de 2013</t>
  </si>
  <si>
    <t>Gestiones para la contratación as IPS priorizadas con los diseños resultantes de la ejecución del Contrato 253 de 2013</t>
  </si>
  <si>
    <t>Proceso de contratación de las IPS, con diseños  resultantes de la ejecución del Contrato 253 de 2013</t>
  </si>
  <si>
    <t>FILA_66</t>
  </si>
  <si>
    <t>12</t>
  </si>
  <si>
    <t>Diferencia en cantidades de obra ejecutadas y  pagadas según actas por $55,093,804 , Obras ejecutadas que fallaron por $19,799,211, Obras ejecutadas que no prestan  servicio para  el que fueron construidas por $97,635,297, Se denota incumplimiento en  obligaciones contractuales al  verificar cantidades y planos con lo  construido.</t>
  </si>
  <si>
    <t>Falta de control y seguimiento oportuno por parte de la interventoría y supervisión del contrato.</t>
  </si>
  <si>
    <t>FILA_67</t>
  </si>
  <si>
    <t>Impulsar  ante el contratista  la solicitud de atención de fallos por garantía de calidad de la obra inciada en 2016</t>
  </si>
  <si>
    <t>Confirmación con ESE y/o Secretaría de Salud ,sobre atención de los hallazgos o directamente por el FA</t>
  </si>
  <si>
    <t>Informe</t>
  </si>
  <si>
    <t>FILA_68</t>
  </si>
  <si>
    <t>Solicitar acción a Interventoría  para confirmar  cantidades con  Contratista revisando balance de obra ejecutada y evidenciando resultados.</t>
  </si>
  <si>
    <t>Confirmación con Interventoria, sobre atención cantidades entregadas.</t>
  </si>
  <si>
    <t>2017/01/18</t>
  </si>
  <si>
    <t>FILA_69</t>
  </si>
  <si>
    <t>Adelantar las Gestiones Legales</t>
  </si>
  <si>
    <t>Remitir infrome al area juridica infroamndo las falencias  detctadas</t>
  </si>
  <si>
    <t>Informe al area juridica</t>
  </si>
  <si>
    <t>FILA_70</t>
  </si>
  <si>
    <t>13</t>
  </si>
  <si>
    <t>Se canceló el 20% del valor de la Interventoría pero el contrato de obra refleja un avance del 1.2%, con obra paralizada y en proceso de incumplimiento.  Posible incidencia disciplinaria</t>
  </si>
  <si>
    <t>Debilidad en la planeación contractual al cancelar sumas sin el debido avance de obra.</t>
  </si>
  <si>
    <t>Revisar esquema de forma de pago de interventorías para incluir en los términos contractuales previos</t>
  </si>
  <si>
    <t>Mesas de trabajo para analizar nuevos esquemas de pago e interrupciones de contratos en función del desempeño de  los contratos objeto</t>
  </si>
  <si>
    <t>Acta reunión</t>
  </si>
  <si>
    <t>2017/03/06</t>
  </si>
  <si>
    <t>2017/04/05</t>
  </si>
  <si>
    <t>FILA_71</t>
  </si>
  <si>
    <t>Revisar esquemas de TCC para contemplar condiconamientos de acción de interventoría a que el contrato objeto esté activo (Suspensiones automáticas a discreción del FA)</t>
  </si>
  <si>
    <t>Establecer mecanismos de seguimiento a la supervisón con alertas oportunas</t>
  </si>
  <si>
    <t>FILA_72</t>
  </si>
  <si>
    <t>FILA_73</t>
  </si>
  <si>
    <t>Remitir informe al area juridica frente al caso</t>
  </si>
  <si>
    <t>FILA_74</t>
  </si>
  <si>
    <t>14</t>
  </si>
  <si>
    <t>Han transcurrido 14 meses desde la terminación del  plazo del contrato , lo que evidencia una paralización en la ejecución de las obras delos Centros de salud Guaico y Pantanillo</t>
  </si>
  <si>
    <t>Indebida planeación en la estructuracioón de  los proyectos</t>
  </si>
  <si>
    <t>Fortalecer el proceso de Planeación de los Proyectos y de supervisión en las diferentes etapas.</t>
  </si>
  <si>
    <t>Revisión  y análisis del la estrategia de planeación de los proyectos</t>
  </si>
  <si>
    <t>Documento de planeación de proyectos</t>
  </si>
  <si>
    <t>2017/02/06</t>
  </si>
  <si>
    <t>FILA_75</t>
  </si>
  <si>
    <t>FILA_76</t>
  </si>
  <si>
    <t>FILA_77</t>
  </si>
  <si>
    <t>Análisisis  de estructura de pagos por hitos o productos  conformes, en Gerencias y en consultorías de diseños</t>
  </si>
  <si>
    <t>Actas reuniones</t>
  </si>
  <si>
    <t>FILA_78</t>
  </si>
  <si>
    <t>Falta de seguimiento y monitoreo por parte de la Gerencia Integral (DAPARD)</t>
  </si>
  <si>
    <t>Continuar con la gestión tenidneite a la ejecución de las obras de Guaico y Pantanillo, con revisión previa de los elementos del presupuesto</t>
  </si>
  <si>
    <t>Solictar a DAPARD o la Secretaria Departamental de Salud de Antioquia la  revisión de presupuesto del producto del consultor como acción de correctiva en la participación del hallazgo</t>
  </si>
  <si>
    <t>Comunicaciones a DAPARD y la Secretaria Departamental de Salud de Antioquia, solictando acción y resultado de revisión de presupuestos.</t>
  </si>
  <si>
    <t>2017/01/17</t>
  </si>
  <si>
    <t>2017/01/24</t>
  </si>
  <si>
    <t>FILA_79</t>
  </si>
  <si>
    <t>FILA_80</t>
  </si>
  <si>
    <t>FILA_81</t>
  </si>
  <si>
    <t>15</t>
  </si>
  <si>
    <t>Revisando las bases de datos de contratos y los instrumentos de seguimiento de planeación a 31/12/2015 para educación  se encontraron diferencias entre el valor del contrato y el valor reportado por el área financiera en los contratos 2012 C0024, 2012 C0059, 2013 C234, 2014 C028 y 2015 C 0005. Mostrando debilidad  procesos de conciliación de las áreas financiera y jurídica del Fondo.</t>
  </si>
  <si>
    <t>FILA_82</t>
  </si>
  <si>
    <t>16</t>
  </si>
  <si>
    <t>Se observo que la estrategia de contartar con las entidades descentralizadas no fue efectiva, mas aún cuando la normatividad que le creo al Fondo le permitía contratar directamente, en virtud de lo contemplado en el articulo 7 del Decreto 4819 de 2010 le permitia al Fondo contratar de manera mas expedita por el derecho privado.</t>
  </si>
  <si>
    <t>FILA_83</t>
  </si>
  <si>
    <t>17</t>
  </si>
  <si>
    <t>A 31 de diciembre de 2015, este contrato tiene avance del 30% y luego de cinco (5) prórrogas y (5) cinco supervisiones y debido al incumplimiento en la entrega de los productos de la etapa de diseños, se amplió el plazo a 33 meses y 11 días.</t>
  </si>
  <si>
    <t>No obstante, y debido a los incumplimientos por parte del contratista en la entrega de los productos referente a diseños y obras se mantiene la incidencia disciplinaria.</t>
  </si>
  <si>
    <t>FILA_84</t>
  </si>
  <si>
    <t>Hacer seguimientro trimestral a la ejecución de las obras objeto del contrato 107 de 2013</t>
  </si>
  <si>
    <t>Elaborar por parte de la supervisión informe trimestral de avancede las obras objeto del contrato 107 de 2013</t>
  </si>
  <si>
    <t>Informe de avance</t>
  </si>
  <si>
    <t>FILA_85</t>
  </si>
  <si>
    <t>18</t>
  </si>
  <si>
    <t>Aunque ya fueron entregadas formalmente a la comunidad las sedes educativas,  Se presentaron constantes requerimientos por parte del Interventor por incumplimentos del contratista, no se evidencia gestión del Fondo,  ni el uso de las correspondientes  clausulas y acciones diseñadas para tal evento.</t>
  </si>
  <si>
    <t>Deficiencia en los lineamientos de control de carácter financiero para el Seguimiento a la ejecución de los contratos.</t>
  </si>
  <si>
    <t>FILA_86</t>
  </si>
  <si>
    <t>19</t>
  </si>
  <si>
    <t>Hallazgo con presunta connotación disciplinaria, falta de supervisión del Fondo y  no declaratoria de incumplimiento,  baja amortización del anticipo que no encuentra respaldo en las obras,  el plazo parcial venció para 3 sedes de acuerdo con el Otrosí N 3.  Se observa gestión ineficiente, inoportuna e ineficaz soportada en los incumplimientos de avance de obra y plazos.</t>
  </si>
  <si>
    <t>FILA_87</t>
  </si>
  <si>
    <t>FILA_88</t>
  </si>
  <si>
    <t>20</t>
  </si>
  <si>
    <t>Calidad de Construcción - Contrato de Compraventa 085 de 2012</t>
  </si>
  <si>
    <t>De acuerdo al contrato 085, el Fondo adquiere 200 viviendas en Municipio de Galapa en  Ciudadela Villa Olimpica. Proyecto  entregado en 2013 y en visita en 2016 se  evidencia deficiencias en el proceso constructivo y el incumplimiento de las especificaciones tecnicas determinadas en la norma sismo resistente. Esta observacion presenta un posible detrimento patrimonial de $197 millones.</t>
  </si>
  <si>
    <t>FILA_89</t>
  </si>
  <si>
    <t>Verificar que las acciones realizadas por el contratista entre el 19 de septiembre y el 15 de octubre de 2016, en atención a las observaciones realizadas por la CGR en su visita, resolvieron la deficiencia identificada por la CGR.</t>
  </si>
  <si>
    <t>Realizar una visita de campo al proyecto para verificar de forma aleatoria las reparaciones realizadas por el contratista, de los cual se emitira un informe.</t>
  </si>
  <si>
    <t>Informe de la visita Entregado.</t>
  </si>
  <si>
    <t>2017/01/10</t>
  </si>
  <si>
    <t>2017/03/31</t>
  </si>
  <si>
    <t>FILA_90</t>
  </si>
  <si>
    <t>Analizar el informe semestral del estado de condicion de las obras, con el fin de tomar decisiones a que haya lugar.</t>
  </si>
  <si>
    <t>Hacer seguimiento periodico a las obras entregadas, que el sector determine, con el fin de verificar el estado de condiciones de las mismas.</t>
  </si>
  <si>
    <t>Informe Semestral</t>
  </si>
  <si>
    <t>FILA_91</t>
  </si>
  <si>
    <t>21</t>
  </si>
  <si>
    <t>Avance del Contrato de Obra 851 de 2014</t>
  </si>
  <si>
    <t>falta de control y seguimiento por parte de la supervision del fondo.</t>
  </si>
  <si>
    <t>Realizar  seguimiento para garantizar la fecha de terminación de la obra.</t>
  </si>
  <si>
    <t>Elaborar un Informe Trimestral de ejecución del proyecto, para garantizar el cumplimiento del cronograma.</t>
  </si>
  <si>
    <t>Informe Trimestral.</t>
  </si>
  <si>
    <t>2017/08/31</t>
  </si>
  <si>
    <t>FILA_92</t>
  </si>
  <si>
    <t>FILA_93</t>
  </si>
  <si>
    <t>FILA_94</t>
  </si>
  <si>
    <t>22</t>
  </si>
  <si>
    <t>Era posible pre establecer antes de la contratación de los estudios, el número de los damnificados que se beneficiarian con los Distritos de Adecuación de Tierras, si se hubiese realizado el respectivo levantamiento de información en este sentido</t>
  </si>
  <si>
    <t>La información inicial de los censos de damnificados que sirvió de fundamento para adelantar los contratos de estudio de factibilidad, no fue cotejada ni verificada en campo para establecer el número real de familias beneficiadas con los proyectos que pretendia desarrollar el Fondo.</t>
  </si>
  <si>
    <t>Gestionar una propuesta para  la ejecución del proyecto, a partir de los resutados del estudio de factibilidad.</t>
  </si>
  <si>
    <t>Elaborar y presentar propuesta para la ejecución del proyecto</t>
  </si>
  <si>
    <t>Propuesta Presentada</t>
  </si>
  <si>
    <t>2017/05/31</t>
  </si>
  <si>
    <t>FILA_95</t>
  </si>
  <si>
    <t>Generar una base de conocimiento a partir de esta experiencia, para orientar la toma de decisiones informada, que permita definir si es conveniente avanzar con los estudios de factibilidad, teniendo en cuenta entre otros el número de beneficiarios y damnificados a atender.</t>
  </si>
  <si>
    <t>Elaborar un documento de insumo de conocimientos con criterios para establecer la conveniencia de contratar  los de estudios de factibilidad de distritos de riego en el Fondo Adaptación que incluya la verificación de los beneficiarios.</t>
  </si>
  <si>
    <t>Documento de lineamiento</t>
  </si>
  <si>
    <t>2017/01/15</t>
  </si>
  <si>
    <t>FILA_96</t>
  </si>
  <si>
    <t>23</t>
  </si>
  <si>
    <t>En el proceso de contratación 176 de 2013  se evidenció que en la propuesta técnica, el consultor no contempló la participación de nacionales colombianos para el desarrollo de la actividad, de igual forma, en la evaluación realizada por el Fondo no menciona dicho criterio.</t>
  </si>
  <si>
    <t>En el estudio de mercado realizado se evidenció que no existían en el país especialistas con la experiencia integral con la capacidad de orientar, coordinar, controla y dirigil un proyecto con la complejidad especifica del proyecto.</t>
  </si>
  <si>
    <t>Asegurar que en procesos futuros de contratación internacional se incluyan nacionales  en los diferentes niveles de ejecución del contrato; se considerará la contratacional de profesionales nacionales para perfiles complementarios y operativos en un análisis integral del equipo de trabajo</t>
  </si>
  <si>
    <t>FILA_97</t>
  </si>
  <si>
    <t>24</t>
  </si>
  <si>
    <t>No cumplir con el ordenamiento ambiental en las cuencas priorizadas que constituyen la meta CONPES a causa de que algunas de ellas se encuentran desfinanciadas</t>
  </si>
  <si>
    <t>Los requerimientos exigidos por la norma en el momento en el que se planeó el proyecto fueron diferentes a los requerimientos finales establecidos en la Guía para el desarrollo de los planes de ordenamiento (Decreto 1640 de 2012), lo que ocasiono que los recursos asignados fueran insuficientes en relación a los nuevos requerimientos</t>
  </si>
  <si>
    <t>Adelantar las gestiones requeridas para la consecución de  los recursos para la ejecución del 100% de las metas del Sector</t>
  </si>
  <si>
    <t>Adelantar gestiones con MADS, Corporaciones, Ministerio de Hacienda  y DNP para la ejecución de los POMCAS en cuencas priorizadas</t>
  </si>
  <si>
    <t>Comunicaciones</t>
  </si>
  <si>
    <t>FILA_98</t>
  </si>
  <si>
    <t>25</t>
  </si>
  <si>
    <t>No cumplir con la entrega de las estaciones hidrometeorológicas en los tiempos previstos en el contrato.</t>
  </si>
  <si>
    <t>Los equipos se importaron a Colombia y se sometieron a pruebas técnicas cuyo resultado implicó incurrir en tiempos adicionales a los inicialmente planeados ya que fue necesario devolverlos a fabrica ajustarlos e importarlos nuevamente.  Las caracteristicas de los equipos existentes dificultaron la compatibilización de los equipos nuevos con la tecnología existente.</t>
  </si>
  <si>
    <t>Establecer un plan de contingencia que permita  optimizar tiempos de ejecución de varias actividades con el fin de minimizar los atrasos y de esta manera ajustar el cronograma del contrato para cumplir con el objeto del proyecto con la calidad requerida (Sistema de Alertas Tempranas) sin impactar la duración final y la entrega de los productos</t>
  </si>
  <si>
    <t>Gestionar otrosi para ajustar las fechas de entrega ajustadas al plan de contingencia aprobado.</t>
  </si>
  <si>
    <t>Otrosi</t>
  </si>
  <si>
    <t>2016/11/03</t>
  </si>
  <si>
    <t>FILA_99</t>
  </si>
  <si>
    <t>EN VIA CORREDOR PONEDERA - CARRETO  SE EVIDENCIA  DAÑOS COMO: AHUELLAMIENTO, PERDIDA DE LIGA, OJO DE PESCADO Y DESGASTE PREMATURO DEL PAVIMENTO...INCUMPLIMIENTO  NORMATIVIDAD TECNICA LEGAL DEL INVIAS Y DE  OBLIGACIONES CONTRACTUALES.  A LA FECHA EL FONDO NO HA HECHO EFECTIVO LOS AMPAROS DE LA POLIZA. DETRIMENTO AL PATRIMONIO PUBLICO POR 329,2 MILLONES</t>
  </si>
  <si>
    <t>Las caracteristicas tecnológicas de los equipos existentes pueden dificultar la compatibilidad con los equipos nuevos</t>
  </si>
  <si>
    <t>Asegurar que para la ejecución del contrato se consideren se consideren las acciones y/o condiciones particulares que puedan afectar el desarrollo del mismo.</t>
  </si>
  <si>
    <t>Realizar al inicio de los contratos de este tipo un taller de retroalimentación técnica para la elaboración del plan de dirección del contrato que contemple las acciones y/o condiciones particulares que puedan afectar el desarrollo del mismo.</t>
  </si>
  <si>
    <t>Taller de retroalimentación</t>
  </si>
  <si>
    <t>FILA_100</t>
  </si>
  <si>
    <t>26</t>
  </si>
  <si>
    <t>FALTA DE GESTION DE LA SUPERVISION E INTERVENTORIA DEL CONTRATO</t>
  </si>
  <si>
    <t>FILA_101</t>
  </si>
  <si>
    <t>FILA_102</t>
  </si>
  <si>
    <t>_ADELANTAR CORRECCION DE FALLOS EN LAS OBRAS, POR PARTE DEL CONTRATISTA, SUPERVISADOS POR LA INTERVENTORIA Y VERIFICADOS POR QUIEN DESIGNE LA ENTIDAD.</t>
  </si>
  <si>
    <t>INFORME DE INTERVENTORIA DONDE SE EVIDENCIE EL CUMPLIMIENTO DE LA REPARACION E LOS FALLOS ENCONTRADOS EN OBRA</t>
  </si>
  <si>
    <t>INFORME</t>
  </si>
  <si>
    <t>2016/12/15</t>
  </si>
  <si>
    <t>FILA_103</t>
  </si>
  <si>
    <t>INFORME DE LA AUDITORIA SOBRE EL CUMPLIMIENTO DE LAS SUBSANACIONES</t>
  </si>
  <si>
    <t>FILA_104</t>
  </si>
  <si>
    <t>_VERIFICAR LAS DIFERENCIAS DE CANTIDADES DE OBRA</t>
  </si>
  <si>
    <t>INFORME DE LA AUDITORIA DE LAS DIFERENCIAS EN LAS CANTIDADES</t>
  </si>
  <si>
    <t>FILA_105</t>
  </si>
  <si>
    <t>_ ANALIZAR EL INFORME SEMESTRAL DEL ESTADO DE CONDICION DE LAS OBRAS CON EL FIN DE TOMAR LAS DECISIONES A QUE HALLA LUGAR.</t>
  </si>
  <si>
    <t>HACER SEGUIMIENTO PERIODICO A LOS OBRAS ENTREGADAS, QUE EL SECTOR DETERMINE, CON EL FIN DE VERIFICAR EL ESTADO DE CONDICION DE LAS MISMAS</t>
  </si>
  <si>
    <t>FILA_106</t>
  </si>
  <si>
    <t>VERIFICAR CON ACTAS DE RECIBO LAS CANTIDADES FINALES EJECUTADAS POR LOS DOS CONTRATISTAS DE OBRA, CTTOS 119 Y 121 DE 2014</t>
  </si>
  <si>
    <t>ACTA DE RECIBO FINAL DONDE SE OBSERVEN LAS CANTIDADES DE OBRA FINALES EJECUTADAS POR LOS CONTRATISTAS</t>
  </si>
  <si>
    <t>ACTA DE RECIBO FINAL</t>
  </si>
  <si>
    <t>2017/11/30</t>
  </si>
  <si>
    <t>FILA_107</t>
  </si>
  <si>
    <t>27</t>
  </si>
  <si>
    <t>Revisados los contratos interadministrativos suscritos por el Fondo se observó: El Fondo no lleva control sobre los certificados de disponibilidad de recursos y compromete recursos sin que cuenten con amparo presupuestal lo que genera riesgos en los compromisos adquiridos por el Fondo y conlleva a desorden administrativo.</t>
  </si>
  <si>
    <t>FILA_108</t>
  </si>
  <si>
    <t>28</t>
  </si>
  <si>
    <t>En el sector Transporte se encontraron diferencias, al confrontar la información suministrada en las bases de datos (Matriz de contratación e instrumento de seguimiento) frente a lo establecido en los contratos.  A partir de esto la información  no resulta veraz, consistente y actualizada, de manera que no permite reflejar la realidad de la contratación del Fondo. }</t>
  </si>
  <si>
    <t>FILA_109</t>
  </si>
  <si>
    <t>29</t>
  </si>
  <si>
    <t>EN VISITA A LA VIA DE INSPECCION OCULAR SE EVIDENCIAN:  PROBLEMAS DE COMPACTACION, PERDIDA DE LIGA, OJO DE PESCADO, FISURAS LONGITUDINALES  Y LOS EMPALMES DE LA COLOCACION DE LA MEZCLA ASFALICA,PAVIMENTO PRESENTA EXUDACION, FISURAS DE  BERMA Y DESGASTE PREMATURO EN EL PAVIMENTO, A PESAR DE LLEVAR 15 MESES ENTREGADO, LO QUE PUEDE AFECTAR LA VIDA UTIL DEL PAVIMENTO  CTO 119/14 VALORCOM</t>
  </si>
  <si>
    <t>FALTA DE GESTION DE LA SUPERVISION E INTERVENTORIA DEL CONTRATO </t>
  </si>
  <si>
    <t>FILA_110</t>
  </si>
  <si>
    <t>FILA_111</t>
  </si>
  <si>
    <t>_ADELANTAR CORRECCION DE FALLOS POR PARTE DEL CONTRATISTA, SUPERVISADOS POR LA INTERVENTORIA.</t>
  </si>
  <si>
    <t>FILA_112</t>
  </si>
  <si>
    <t>FILA_113</t>
  </si>
  <si>
    <t>_VERIFICAR LAS DIFERENCIAS DE CANTIDADES (ATIP)</t>
  </si>
  <si>
    <t>FILA_114</t>
  </si>
  <si>
    <t>FILA_115</t>
  </si>
  <si>
    <t>30</t>
  </si>
  <si>
    <t>Falta de planeación en la programación y estructuración de las actividades y productos del Convenio 015-2013, comprometiendo recursos durante 25 meses, es decir, durante las vigencias 2013 a 2015 que podían ser utilizados en los proyectos que estaban desfinanciados por el Fondo durante estas vigencias (Página 251)</t>
  </si>
  <si>
    <t>El Fondo comprometió $ 100,000 millones desde el 24 de junio de 2013 y transcurridos 25 meses, mediante otrosí # 2 excluyó actividades que permitieron liberar recursos por $ 55,321 millones, lo cual se genera por debilidades en la estructuración del convenio 015 de 2013</t>
  </si>
  <si>
    <t>Elaborar Términos y Condiciones Contractuales necesarios para la celebración de convenios interadministrativos comprometiendo únicamente los recursos que pueden ser ejecutados de acuerdo a la disponibilidad con la que cuenten las entidades vinculadas para adelantar las actividades planificadas</t>
  </si>
  <si>
    <t>Elaborar una directriz dirigida a las entidades vinculadas al Proyecto Plan Jarillón en el sentido de planificar de manera estricta la contratación derivada del convenio marco incluyendo únicamente las obras efectivamente ejecutables en cada vigencia</t>
  </si>
  <si>
    <t>directriz</t>
  </si>
  <si>
    <t>FILA_116</t>
  </si>
  <si>
    <t>Expedir certificados de disponibilidad de recursos (CDR) únicamente de las obras ejecutables en cada convenio derivado, garantizando de esta forma una mejor planeación de los recursos del Fondo</t>
  </si>
  <si>
    <t>expedición CDR</t>
  </si>
  <si>
    <t>FILA_117</t>
  </si>
  <si>
    <t>Debilidades en el control y seguimiento por parte del Fondo a la ejecución del convenio, afectando los objetivos misionales establecidos en el Plan Estratégico y las metas anuales del megaproyecto Jarillón de Cali (Página 252-254)</t>
  </si>
  <si>
    <t>No se evidencia gestión por parte del fondo para adoptar las medidas necesarias y hacer efectivo el cumplimiento de los compromisos adquiridos en el contrato, ni el uso de las correspondientes cláusulas y acciones establecidas en el convenio para estos fines</t>
  </si>
  <si>
    <t>Adoptar medidas encaminadas a conminar a las entidades vinculadas al Proyecto Plan Jarillón con el fin que estas den cumplimiento a  los compromisos adquiridos en cada convenio derivado así como en el convenio marco 001-2015</t>
  </si>
  <si>
    <t>Analizar  los informes de supervisión que dan cuenta de la ejecución por cada convenio derivado e identificar la necesidad o no de iniciar acciones encaminadas a exigir el cumplimiento de las obligaciones contenidas en los convenios</t>
  </si>
  <si>
    <t>Informe de supervisión</t>
  </si>
  <si>
    <t>FILA_118</t>
  </si>
  <si>
    <t>31</t>
  </si>
  <si>
    <t>Falta de Seguimiento, control y monitoreo, así como inobservancia de los principíos de la Ley 87 de 1993, lo cual no permite el mejoramiento continuo del Fondo.</t>
  </si>
  <si>
    <t>Debilidad en la implementación del Sistema de Control Interno</t>
  </si>
  <si>
    <t>Fortalecimiento del Proceso del Monitoreo y Evaluación, a través de la actualización  y mejora de la documentación</t>
  </si>
  <si>
    <t>Formular el programa anual de auditoría basado en riesgos  de conformidad con la Guía de Auditoría para las Entidades Públicas. 2015</t>
  </si>
  <si>
    <t>Programa Anual de Auditorías formulado</t>
  </si>
  <si>
    <t>FILA_119</t>
  </si>
  <si>
    <t>Actualizar la documentación del proceso de Monitoreo y Evaluación</t>
  </si>
  <si>
    <t>Kit documental del proceso</t>
  </si>
  <si>
    <t>FILA_120</t>
  </si>
  <si>
    <t>Conformación, consolidación y articulación del Equipo MECI</t>
  </si>
  <si>
    <t>Realizar reuniones de seguimiento mensuales para la verificación de la implementación  y mejoramiento continuo del Sistema de Control Interno</t>
  </si>
  <si>
    <t>Reuniones mensuales de seguimiento realizadas</t>
  </si>
  <si>
    <t>2017/02/03</t>
  </si>
  <si>
    <t>En sesión del Comité de Control Interno se autorizó ajustar la frecuencia de ejecución "mensuales" cómo se formuló en dic/2016. Se mantiene la meta de 11 reuniones</t>
  </si>
  <si>
    <t>FILA_121</t>
  </si>
  <si>
    <t>Presentación de resultados de informes y auditorías en los  Comités de Coordinación de Control Interno</t>
  </si>
  <si>
    <t>Elaborar presentaciones con los resultados de infornes y auditorías</t>
  </si>
  <si>
    <t>Envío de Informes al Comité de Coordinación de Control Interno</t>
  </si>
  <si>
    <t>2017/04/03</t>
  </si>
  <si>
    <t>2017/12/20</t>
  </si>
  <si>
    <t>FILA_122</t>
  </si>
  <si>
    <t>Efectuar seguimiento al cumplimiento de las acciones programadas en el Plan de Mejoramiento que la entidad diseña con el fin de atacar las causas que dieron origen a los hallazgos presentados por la Controlaría General de la República producto de la auditoría</t>
  </si>
  <si>
    <t>Verificar el cumplimiento de las acciones, en fechas de implementación, en productos y alcance esperado para cada una.</t>
  </si>
  <si>
    <t>Planes de mejoramiento verificados</t>
  </si>
  <si>
    <t>2018/01/15</t>
  </si>
  <si>
    <t>FILA_123</t>
  </si>
  <si>
    <t>Efectuar seguimiento al cumplimiento de las acciones programadas en el Plan de Mejoramiento que la entidad diseña con el fin de atacar las causas que dieron origen a las observaciones presentadas producto de las auditorias Internas y seguimientos  realizados por Control Interno en la vigencia.</t>
  </si>
  <si>
    <t>Asesorar la formulación de los planes de mejoramiento y de las acciones de mejora para que se identifiquen las causas raíz de las observaciones.</t>
  </si>
  <si>
    <t>Mesas de trabajo realizadas</t>
  </si>
  <si>
    <t>2017/04/20</t>
  </si>
  <si>
    <t>FILA_124</t>
  </si>
  <si>
    <t>Seguimiento y mejora a la implementación de las acciones para el tratamiento de los riesgos</t>
  </si>
  <si>
    <t>Monitoreo trimestral a las acciones de manejo de los riesgos.</t>
  </si>
  <si>
    <t>Informes de lideres de los Procesos- Equipo MECI</t>
  </si>
  <si>
    <t>FILA_125</t>
  </si>
  <si>
    <t>32</t>
  </si>
  <si>
    <t>Falta de observancia de lo establecido en el decreto 4819 de 2010, impactando significativamente en el Control preventivo a los procesos misionales, además de un aumento en la materialización de los riesgos inherente a la gestión del Fondo e incumplimiento a las obligaciones contractuales.</t>
  </si>
  <si>
    <t>No se cumplió con la obligación de contar durante la vigencia 2015, con una Auditoría Técnica e Integral con enfoque Preventivo (ATIP), denotando falta de planeación.</t>
  </si>
  <si>
    <t>Adelantar el proceso de contratación de la ATIP, con anticipación.</t>
  </si>
  <si>
    <t>Solicitar al Consejo Directivo los recursos para la contratación de la ATIP.</t>
  </si>
  <si>
    <t>Solicitud al Consejo Directivo</t>
  </si>
  <si>
    <t>2017/10/15</t>
  </si>
  <si>
    <t>En sesión del Comité de Control Interno se autorizó ajustar la fecha de terminación de esta actividad. Se mantiene la meta de 1 solicitud</t>
  </si>
  <si>
    <t>FILA_126</t>
  </si>
  <si>
    <t>No se cumplió con la obligación de contar con una Auditoría Técnica e Integral con enfoque Preventivo (ATIP), denotando falta de planeación.</t>
  </si>
  <si>
    <t>Elaborar los TCC para la contratación de la ATIP</t>
  </si>
  <si>
    <t>TCC Elaborados</t>
  </si>
  <si>
    <t>2017/08/15</t>
  </si>
  <si>
    <t>FILA_127</t>
  </si>
  <si>
    <t>2017/11/01</t>
  </si>
  <si>
    <t>FILA_128</t>
  </si>
  <si>
    <t>Definir un plan de contingencia, para dar  continuidad al ciclo de mejora por el tiempo que no se cuente  con la ATIP, en el caso de que se presente un proceso de contratación fallido</t>
  </si>
  <si>
    <t>Elaborar el plan de contingencia</t>
  </si>
  <si>
    <t>Plan de contingencia elaborado</t>
  </si>
  <si>
    <t>En sesión del Comité de Control Interno se autorizó ajustar la fecha de terminación de esta actividad. Se mantiene la meta de 1 plan elaborado</t>
  </si>
  <si>
    <t>FILA_129</t>
  </si>
  <si>
    <t>33</t>
  </si>
  <si>
    <t>Según la  información de  la respuesta al Oficio AE FA010 y  Oficio AE FA-007 en el archivo giros y pagos fiducia frente al informe financiero  a 31/12/2015 de FIDUOCCIDENTE y FIDUPREVISORA se encontraron diferencias en Aportes y pagos FADAP y FIDEPREVISORA reportados por el Fondo y lo reportado por el PA.  Falta de control y seguimiento de los recursos manejados en las Fiducias.</t>
  </si>
  <si>
    <t>Deficiencia en la conciliación de la información financiera entre el Fondo Adaptacion y las Fiduciarias.</t>
  </si>
  <si>
    <t>Realizar conciliación trimestral de información financiera.</t>
  </si>
  <si>
    <t>Elaborar conciliación de información trimestra  identificando las partidas conciliatorias.</t>
  </si>
  <si>
    <t>Conciliaciones  trimestrales  para la vigencia 2017.</t>
  </si>
  <si>
    <t>FILA_130</t>
  </si>
  <si>
    <t>34</t>
  </si>
  <si>
    <t>A  31/12/2015 se han liberado o reducido el valor de CDR. En la muestra de CDR expedidos por FADAP hay recursos  que permanecieron comprometidos hasta 920 días y a 31/12/2015 se liberaron en un 100%. No hay control de recursos comprometidos y  se incumple el Plan de Acción Anual, pues se reducen los cupos de los recursos asignados para cada sector.</t>
  </si>
  <si>
    <t>Debilidades en la Planeación de los Recursos</t>
  </si>
  <si>
    <t>Suscribir un acuerdo de servicio entre Secretaria General Equipo de Trabajo de Gestión Financiera y la Oficina Asesora de Planeación y Cumplimiento, para el manejo de CDR</t>
  </si>
  <si>
    <t>Acuerdo de servicio de manejo de CDR`s</t>
  </si>
  <si>
    <t>Documento de Acuerdo de Servicio</t>
  </si>
  <si>
    <t>FILA_131</t>
  </si>
  <si>
    <t>35</t>
  </si>
  <si>
    <t>Tanto las Fiduciarias que administran estos anticipos, como los interventores y/o supervisores del Fondo, no realizan verificación, control, seguimiento y monitoreo de los rendimientos financieros generados por los anticipos.  Lo anterior, denota que los responsables de consolidar la información, no realizan verificación, control y seguimiento sobre la información a conciliar.</t>
  </si>
  <si>
    <t>FILA_132</t>
  </si>
  <si>
    <t>36</t>
  </si>
  <si>
    <t>Al comparar los rendimientos financieros de los anticipos a 31/12/2015  de Educación en la base del área financiera, frente al reporte generado por el sector ; se evidencian rendimientos no identificados por $68.28 m y diferencias negativas por $14.3 m. Lo que evidencia falta de verificación, control y seguimiento por parte del Fondo y los responsables.</t>
  </si>
  <si>
    <t>FILA_133</t>
  </si>
  <si>
    <t>37</t>
  </si>
  <si>
    <t>Comparada la base de datos de las amortizaciones por tercero del área financiera a 31/12/ 2015 frente a los reportes del sector Educación soportados en los informes del interventor, se encontraron diferencias positivas por $98,5m  y negativas de $47,8m Lo que evidencia falta de verificación, control y seguimiento por parte del Fondo y los responsables.</t>
  </si>
  <si>
    <t>FILA_134</t>
  </si>
  <si>
    <t>38</t>
  </si>
  <si>
    <t>Revisado el 2014-C-203 suscrito entre el Fondo y FINDETER, se evidenció que el aporte del Fondo se realizó el 19/6/2015 y que los rendimientos financieros generados por el aporte, a dic/2015 eran de $317 millones, que no han sido registrados en los estados financieros del Fondo.  Lo anterior evidencia falta de control, seguimiento y comunicación entre las diferentes áreas involucradas.</t>
  </si>
  <si>
    <t>FILA_135</t>
  </si>
  <si>
    <t>39</t>
  </si>
  <si>
    <t>Dentro del anticipo del contrato 2013 C-181 del megaproyecto Jarillón de Cali por $2.228 millones, girado el 29 de octubre de 2013, no incluyen los rendimientos financieros por $53.4 millones al 31 de diciembre de 2015. Lo anterior denota debilidades del sistema de control interno que impiden su reconocimiento contable.</t>
  </si>
  <si>
    <t>FILA_136</t>
  </si>
  <si>
    <t>40</t>
  </si>
  <si>
    <t>El contrato 2013-C-181-14-001 por $9.021 millones, no contempla el pago de anticipo; sin embargo, en la cuenta Avances y anticipos entregados se registra a 31/12/2015 un valor  $8.570 millones Esto evidencia falta de control y seguimiento por parte del Fondo,  el área financiera no cumple con  un control interno contable</t>
  </si>
  <si>
    <t>FILA_137</t>
  </si>
  <si>
    <t>La información publicada en la página WEB, permite el acceso a información general de los macro proyectos que adelanta el Fondo Adaptación; sin embargo, para la consulta de las obras de inversión adelantada en los mismos y en los proyectos realizados y que se adelantan en los diferentes sectores no se encuentra información relacionada.</t>
  </si>
  <si>
    <t>Debilidades en la determinación de los requisitos y condiciones que debe cumplir la información generada en desarrollo de la gestión adelantada por el Fondo tanto física como virtual, en aras de garantizar la buena calidad de la misma con criterios tales como precisión, oportunidad, relevancia y comprensibilidad, que permitan la consulta de los diferentes entes de control y la comunidad.</t>
  </si>
  <si>
    <t>Generar la Política de Documento Electrónico. Ejecutar proyecto de mejora del Sistema PSA  para ser Sitio web público Verificar que la información este acorde con lineamientos de comunicaciones Publicar en la página WEB el link a dicha página</t>
  </si>
  <si>
    <t>Revisión de textos e imagen de la herramienta: inicio 15/12/2017 - final 28/02/2018.</t>
  </si>
  <si>
    <t>Herramienta actualizada y públicada en la página Web del Fondo</t>
  </si>
  <si>
    <t>2017/12/15</t>
  </si>
  <si>
    <t>PM AUD 2016</t>
  </si>
  <si>
    <t>FILA_138</t>
  </si>
  <si>
    <t>Socialización a la comunidad: inicio 15/12/2017 - final 15/02/2018.</t>
  </si>
  <si>
    <t>2018/02/15</t>
  </si>
  <si>
    <t>FILA_139</t>
  </si>
  <si>
    <t>Vinculación a la página Web del Fondo: inicio 01/03/2017 - final 31/03/2018.</t>
  </si>
  <si>
    <t>2018/03/31</t>
  </si>
  <si>
    <t>FILA_140</t>
  </si>
  <si>
    <t>Respecto a la elaboración de documentos generados en el desarrollo de los contratos suscritos para la realización de proyectos, no se evidencia dentro de las obligaciones, criterios y atributos técnicos para la parametrización de la información por parte del Fondo con el fin de recibir bajo los mismos parámetros a fin de consolidar, archivar y/o registrar del conjunto de documentos.</t>
  </si>
  <si>
    <t>Adicionar a los nuevos contratos suscritos por el Fondo Adaptación, las obligaciones contractuales los criterios y atributos técnicos para la parametrización de la información a recibir por parte del Fondo Adaptación.</t>
  </si>
  <si>
    <t>Definir una obligación contractual que garantice la parametrización de la información sea cual fuere su fecha, forma y soporte material  a fin de consolidar, archivar y/o registrar del conjunto de documentos recibidos por el Fondo Adaptación en cada una de las etapas contractuales.</t>
  </si>
  <si>
    <t>Obligación contractual aprobada, socializada e incluida en los nuevos contratos que suscriba el Fondo Adaptación.  Contratos elaborados por el Fondo Adaptación que incluyen dentro de sus obligaciones contractuales la parametrización de la información conforme a lo establecido por la entidad para tal fin.</t>
  </si>
  <si>
    <t>FILA_141</t>
  </si>
  <si>
    <t>Incluir en los contratos la obligación de entregar la documentación producida durante el desarrollo del contrato, conforme a los lineamientos establecidos por la entidad, a saber: Circular 017 de 2015, Manual de Archivo y Correspondencia de la entidad, Programa de Gestión Documental, Políticas de radicación y el Manual de Contratación vigente.</t>
  </si>
  <si>
    <t>FILA_142</t>
  </si>
  <si>
    <t>Gestión del proceso de programación presupuestal 2016 y congruencia entre ésta y el presupuesto aprobado para la vigencia auditada</t>
  </si>
  <si>
    <t>La etapa de programación presupuestal adelantada por el Fondo Adaptación para la vigencia 2016, no se desarrollo atendiendo los lineamientos impartidos por el organo rector en materia presupuestal, presentandose presuntos incumplimientos de la normatividad que le es aplicable a esta fase del ciclo presupuestal.</t>
  </si>
  <si>
    <t>Actualizar los lineamientos para la planeación de los recursos, incluyendo formato para la realización de la misma.</t>
  </si>
  <si>
    <t>Realizar la actualización de los lineamientos para la planeación de recursos mediante la incorporación de un formato (plantilla), como guía para la elaboración detallada de la planeación.</t>
  </si>
  <si>
    <t>Lineamiento actualizado</t>
  </si>
  <si>
    <t>FILA_143</t>
  </si>
  <si>
    <t>Las justificaciones de solicitud de recursos de inversión y de funcionamiento, se deben presentar en forma detallada y de acuerdo con los topes presupuestales de SIIF Nación y aparte los requerimientos adicionales.</t>
  </si>
  <si>
    <t>Emitir lineamientos a cada uno de los Equipos de Trabajo responsables de solicitar y justificar los recursos requeridos para la vigencia siguiente.</t>
  </si>
  <si>
    <t>Lineamientos enviados a los Equipos de Trabajo  Solicitudes de recursos con el lleno de los requisitos</t>
  </si>
  <si>
    <t>2017/09/30</t>
  </si>
  <si>
    <t>FILA_144</t>
  </si>
  <si>
    <t>Revisar y validar las solicitudes de recursos.</t>
  </si>
  <si>
    <t>FILA_145</t>
  </si>
  <si>
    <t>Falencias en el desarrollo del proceso de programación de Gastos de Inversión vigencia 2016, El Fondo Adaptación no presentó dentro del documento de justificación del anteproyecto, información que soportara los bienes y servicios completos que requerian ser financiados con cargo al presupuesto de inversión, durante el 2016.</t>
  </si>
  <si>
    <t>Falta de identificación y determinación de las necesidades concretas que demandan ser pagadas durante la vigencia 2016.</t>
  </si>
  <si>
    <t>Implementar los lineamientos de planeación actualizados con el formato correspondiente</t>
  </si>
  <si>
    <t>Realizar capacitaciones para el diligenciamiento del  formato (plantilla), como guía para la elaboración detallada de la planeación</t>
  </si>
  <si>
    <t>Capacitaciones Realizadas</t>
  </si>
  <si>
    <t>2018/01/16</t>
  </si>
  <si>
    <t>2018/01/30</t>
  </si>
  <si>
    <t>FILA_146</t>
  </si>
  <si>
    <t>Divulgar el seguimiento al avance en la ejecución de la planeación presupuestal.</t>
  </si>
  <si>
    <t>Realizar y publicar un informe ejecutivo, del seguimiento al avance en la ejecución de la planeación presupuestal.</t>
  </si>
  <si>
    <t>Informe publicado</t>
  </si>
  <si>
    <t>2017/10/30</t>
  </si>
  <si>
    <t>2019/01/30</t>
  </si>
  <si>
    <t>FILA_147</t>
  </si>
  <si>
    <t>Diferencia identificada entre la desagregación presupuestal y el presupuesto definitivo en los siguientes rubros Para el rubro de Sueldos Personal de Nómina Con relación al rubro de Adquisición de Bienes y Servicios En cuanto a los certificados de disponibilidad, que transcurrieran entre dos (2) y ocho (8) meses entre la fecha de expedición y su afectación definitiva con compromisos.</t>
  </si>
  <si>
    <t>Falta de Planeación y seguimiento al Plan  de Adquisiciones, por parte de los diferentes Equipos de Trabajo que ejecutan recursos de funcionamiento.</t>
  </si>
  <si>
    <t>Establecer responsables en los diferentes Equipos de Trabajo que ejecutan recursos de funcionamiento, para que realicen  seguimiento al cumplimiento del Plan de Adquisiciones  Elaborar y presentar la solicitud de modificación al Plan de Adquisiciones, debidamente justificada y autorizada por la Secretaria General.</t>
  </si>
  <si>
    <t>Reunión mensual con los responsables de cada de Equipo de Trabajo, para efectuar seguimiento  a la ejecución del Plan de Adquisiciones.</t>
  </si>
  <si>
    <t>Acta  Solicitud de modificaciones  Plan de Adquisiciones actualizado</t>
  </si>
  <si>
    <t>FILA_148</t>
  </si>
  <si>
    <t>Registrar modificaciones al Plan de Adquisiciones</t>
  </si>
  <si>
    <t>FILA_149</t>
  </si>
  <si>
    <t>Reconocimiento de obligaciones sin el recibo de los bienes y servicios contratados</t>
  </si>
  <si>
    <t>Deficiencias en los lineamientos de control para la constitución de las cuentas por pagar al cierre de cada vigencia</t>
  </si>
  <si>
    <t>1) Emitir directriz previo al cierre contable de la vigencia fiscal,  estableciendo lineamientos para la constitución y el reconocimiento de las cuentas por pagar.</t>
  </si>
  <si>
    <t>1) Solicializar el lineamiento para la constitución de las cuentas por pagar</t>
  </si>
  <si>
    <t>Lineamiento socializado</t>
  </si>
  <si>
    <t>FILA_150</t>
  </si>
  <si>
    <t>Presunto incumplimiento de las especificaciones financieras y de inversión del Contrato de Fiducia 049 de 2012, en la medida en que el Consorcio certificó disponibilidad sobre unos recursos que no le habían sido transferidos y en consecuencia no hacían parte de los bienes fideicomitidos sobre los cuales pudiera ejercer su función de administración.</t>
  </si>
  <si>
    <t>- Falta de claridad en la terminología utilizada en el Manual de Manejo de Recursos de Inversión</t>
  </si>
  <si>
    <t>- Ajustar terminología del Manual de Manejo de Recursos de Inversión</t>
  </si>
  <si>
    <t>- Ajustar Manual de Manejo de recursos de Inversión</t>
  </si>
  <si>
    <t>Manual de Manejo de Recursos de Inversión ajustado</t>
  </si>
  <si>
    <t>FILA_151</t>
  </si>
  <si>
    <t>Teniendo en cuenta el nivel de ejecución de la vigencia futura 90414, se analizó el documento de justificación que el FA presentó ante el MHCP observando lo siguiente: Los compromisos se suscribieron con posterioridad a la fecha prevista e informada en el documento de solicitud de la vigencia futura El desplazamiento de las fechas previstas para la suscripción de los compromisos</t>
  </si>
  <si>
    <t>- Demora en iniciar los procesos contractuales amparados con recursos aprobados de vigencia futura</t>
  </si>
  <si>
    <t>- Proyectar la solicitud de vigencia futura, teniendo en cuenta los tiempos probables de aprobación de la vigencia futura y del proceso de contratación</t>
  </si>
  <si>
    <t>- Radicar procesos de contratación, inmediatamente al recibo de la autorización de vigencias futuras.</t>
  </si>
  <si>
    <t>Solicitud de vigencia futura, ajustada en tiempo y valor</t>
  </si>
  <si>
    <t>FILA_152</t>
  </si>
  <si>
    <t>Analizadas las cuentas por pagar que fueron constituidas al 31 de diciembre de 2016, se observó que el 53.30% de las mismas se registraron sin que los supervisores contractuales hubiesen certificado el recibo a satisfacción de los bienes y/o servicios contratados. Estas cuentas ascienden a $454.19 millones.</t>
  </si>
  <si>
    <t>Falta de claridad en el Informe Periódico de Supervisión y Cumpli-miento en la sección H, ítem "FECHA"</t>
  </si>
  <si>
    <t>Solicitar al Equipo de Trabajo Prevalidación de pagos,  ajustar el formato del informe de supervisión y cumplimiento en la sección H "SUPER-VISOR y/o INTERVEN-TOR, con los ítems "Fecha de Elaboración del informe" y "Fecha de recibido de los Bienes y Servicios". Verificar que la documentación aportada, este acorde conla normatividad para la constitución de cuentas por pagar.</t>
  </si>
  <si>
    <t>Solicitud Constitución de cuentas por pagar</t>
  </si>
  <si>
    <t>Oficio de solicitud. Reporte SIIF de constitución de cuentas por pagar</t>
  </si>
  <si>
    <t>FILA_153</t>
  </si>
  <si>
    <t>El FA constituyó reserva presupuestal con cargo al presupuesto de gastos de inversión, por $504.493,49 millones, que equivale al 100% de la apropiación presupuestal asignada a la Entidad, para la vigencia auditada, se evidenció que la reserva presupuestal aludida no cumple con los requisitos de constitución establecidos en el Decreto 111 de 1996-Estatuto Orgánico de Presupuesto.</t>
  </si>
  <si>
    <t>Reserva constituida en 2015 y no ejecutada en 2016, por cuanto no se recibieron los bienes y/o servicios.</t>
  </si>
  <si>
    <t>Efectuar seguimiento a los pagos amparados con la reserva presupuestal</t>
  </si>
  <si>
    <t>Reporte semanal de seguimiento al Plan de Gestión de Pagos.</t>
  </si>
  <si>
    <t>FILA_154</t>
  </si>
  <si>
    <t>Boletín mensual de seguimiento al Plan de Gestión de Pagos.</t>
  </si>
  <si>
    <t>Boletin</t>
  </si>
  <si>
    <t>FILA_155</t>
  </si>
  <si>
    <t>Comités de seguimiento del Plan de Gestión de Pagos del Fondo Adaptación</t>
  </si>
  <si>
    <t>Acta</t>
  </si>
  <si>
    <t>FILA_156</t>
  </si>
  <si>
    <t>El monto no ejecutado de la reserva presupuestal equivalente a $720,000 millones, correspondía a reserva constituida a favor de cada uno de los integrantes del Consorcio.  El saldo de la reserva aludida no se ejecutó efectivamente durante la vigencia 2016, por cuanto el Fondo Adaptación no recibió bienes y/o servicios en contraprestación de estos $720,000 millones</t>
  </si>
  <si>
    <t>FILA_157</t>
  </si>
  <si>
    <t>FILA_158</t>
  </si>
  <si>
    <t>FILA_159</t>
  </si>
  <si>
    <t>El FA constituyó reserva por $504.493,49 millones equivalente al 100% de la apropiación presupuestal de gastos de inversión asignada para esta anualidad. Sin embargo, el FA registró en el SIIF el valor correspondiente a la totalidad de la apropiación presupuestal de la vigencia, definiendo al Consorcio y al Contrato de Fiducia como el sujeto que desarrollaría las acciones objeto del FA</t>
  </si>
  <si>
    <t>FILA_160</t>
  </si>
  <si>
    <t>FILA_161</t>
  </si>
  <si>
    <t>FILA_162</t>
  </si>
  <si>
    <t>Falta de planeación contractual, derivada desde el momento mismo en que la caja de compensación suscribió el Contrato 001 de 2014, que se evidencia en cambio en las condiciones del terreno iniciales y en las que efectivamente se debe construir.</t>
  </si>
  <si>
    <t>Falta de un efectivo seguimiento por parte del supervisor y/o interventor</t>
  </si>
  <si>
    <t>El líder sectorial salud hará seguimiento de las obligaciones de los supervisores con base en el instructivo para el seguimiento y control  de los contratos, en reunión llevada a cabo mensualmente, con el fin de verificar la debida gestión por parte de los supervisores.</t>
  </si>
  <si>
    <t>Revisar en comités mensuales de seguimiento el cumplimento de las obligaciones de cada supervisor, con base en el instructivo para el seguimiento y control  de los contratos</t>
  </si>
  <si>
    <t>Acta del comité de seguimiento y lista de chequeo donde evidencie el cumplimiento de las obligaciones por parte de los supervisores</t>
  </si>
  <si>
    <t>2018/01/01</t>
  </si>
  <si>
    <t>2019/01/01</t>
  </si>
  <si>
    <t>FILA_163</t>
  </si>
  <si>
    <t>Falta de planeación contractual</t>
  </si>
  <si>
    <t>Verificar en la etapa precontractual de la contratación  de los proyectos,  la documentación  existente respecto de las condiciones del lote y del cumplimiento de las disponibilidades de servicios públicos y zonas de acceso.</t>
  </si>
  <si>
    <t>Solicitar una certificación a los municipios para el 100% de los proyectos que se vayan a contratar por parte del sector salud  que les aplique.</t>
  </si>
  <si>
    <t>Certificación de los municipios del 100% de los proyectos del sector salud a los que le aplique</t>
  </si>
  <si>
    <t>2018/12/01</t>
  </si>
  <si>
    <t>FILA_164</t>
  </si>
  <si>
    <t>Reforzar la planeación y estructuración de la contratación para la construcción del Hospital Sagrado Corazón de Jesús en el municipio El Charco verificando los estudios y diseños respecto a los lotes de manera previa a dicha contratación</t>
  </si>
  <si>
    <t>Contratar la construcción del Hospital Sagrado Corazón de Jesús en el municipio El Charco para satisfacer las necesidades de servicios de salud de la población beneficiaria, partiendo de la verificación previa de los estudios y diseños.</t>
  </si>
  <si>
    <t>Contrato de obra cuyo alcance sea la construcción del Hospital Sagrado Corazón de Jesús en el municipio El Charco</t>
  </si>
  <si>
    <t>2018/12/31</t>
  </si>
  <si>
    <t>FILA_165</t>
  </si>
  <si>
    <t>No se prevén en las justificaciones de los otrosíes todos los aspectos que deben ser analizados para lograr una apropiada ejecución del contrato en términos de calidad y oportunidad.  Falta de una adecuada supervisión que permita justificar aspectos técnicos, financieros y jurídicos al momento de solicitar modificaciones contractuales.</t>
  </si>
  <si>
    <t>Falta de una adecuada supervisión que permita justificar aspectos técnicos, financieros y jurídicos al momento de solicitar modificaciones contractuales.</t>
  </si>
  <si>
    <t>Reforzar las justificaciones consignadas en las solicitudes de modificación contractual de los proyectos del sector salud desde el punto de vista técnico, presupuestal y jurídico, según corresponda, aportando los soportes que apoyen dichas justificaciones.</t>
  </si>
  <si>
    <t>Justificar técnica, presupuestal y jurídicamente, según corresponda, las solicitudes de modificación contractual del sector salud, aportando los soportes respectivos</t>
  </si>
  <si>
    <t>Formato de solicitud de modificación contractual debidamente justificado y soportado, del 100% de los proyectos del sector salud que aplique</t>
  </si>
  <si>
    <t>FILA_166</t>
  </si>
  <si>
    <t>Suscripción de prórrogas y adiciones por más del doble de tiempo y valor, entre otros factores por falta de previsión en los tiempos oportunos para  que el  contratista pudiera dar cumplimiento contemplando variables externas como términos de importaciones.</t>
  </si>
  <si>
    <t>Indebida planeación contractual</t>
  </si>
  <si>
    <t>Tener en cuenta los tiempos de importación de los bienes de equipamiento hospitalario para la estimación del plazo real en los procesos de contratación de dotación para el sector salud</t>
  </si>
  <si>
    <t>Tener en cuenta para la estimación del plazo real en los términos y condiciones contractuales de los procesos de dotación del sector salud los tiempos de importación de los bienes de equipamiento hospitalario</t>
  </si>
  <si>
    <t>TCC en los cuales se estimen los tiempos de importación de los bienes de equipamiento hospitalario para el establecimiento del plazo del contrato, del 100% de los proyectos que aplique</t>
  </si>
  <si>
    <t>2017/10/01</t>
  </si>
  <si>
    <t>FILA_167</t>
  </si>
  <si>
    <t>Se evidenciaron debilidades en la oportuna presentación de las pólizas que deben ser constituidas por parte del contratista, así como en la aprobación de la secretaria general, de acuerdo a lo establecido en los términos de condiciones contractuales y minutas del contrato (Contrato 2016-C.0128, 2016-C-0220, 2015-C_0093 y 2016-C-0123)</t>
  </si>
  <si>
    <t>Debilidades en la oportuna constitución de garantías para aprobación y posterior inicio de la ejecución de obra. Falta de mecanismos de control del incumplimiento de la obligación contractual.</t>
  </si>
  <si>
    <t>Control en la oportunidad de la presentación de las pólizas y sus modificaciones.</t>
  </si>
  <si>
    <t>Una vez el contrato, adición o prorroga se encuentre firmado y legalizado, se procederá a enviar correo electrónico recordando el cumplimiento de la presentación de las garantías.</t>
  </si>
  <si>
    <t>Correo electrónico</t>
  </si>
  <si>
    <t>2017/10/31</t>
  </si>
  <si>
    <t>FILA_168</t>
  </si>
  <si>
    <t>No se evidenciaron los soportes que dieron origen a los 3 pagos que se efectuaron por el valor total del contrato 2016-C-0122, así como tampoco se acredito ejecución alguna por parte del contratista, del supervisor en los términos antes señalados.</t>
  </si>
  <si>
    <t>Falta de verificación en la ejecución de contrato, así como de la verificación de los documentos soportes para realizar el pago correspondiente.   No suscripción del acta de liquidación definitiva</t>
  </si>
  <si>
    <t>Memorando</t>
  </si>
  <si>
    <t>2017/12/30</t>
  </si>
  <si>
    <t>FILA_169</t>
  </si>
  <si>
    <t>FILA_170</t>
  </si>
  <si>
    <t>FILA_171</t>
  </si>
  <si>
    <t>Ejecución contratos de dotación escolar suscritos en 2016 - sector Educación. Cuatro (4) contratos no se habían ejecutado oportunamente incumpliendo con el cronograma que se planteo en los TCC que hacen parte integral de los mismos, además de llevar mas de cuatro (4) meses suspendidos.</t>
  </si>
  <si>
    <t>El FONDO presentó debilidades en la etapa de planeacion de los contratos de suministro, al no verificar el estado real de avance de las obras en las sedes educativas. No contaba con la información que le permitiera programar de manera adecuada la entrega de las dotaciones o decidir el momento oportuno en el cual realizar el proceso de contratación</t>
  </si>
  <si>
    <t>El supervisor de los contratos de Dotación deberá realizar el seguimiento a la ejecución trimestral de los contratos de dotación, frente a los avances de las obras objeto de los mismos y deberá reportar mediante informe, al líder del equipo de educación, para la toma de decisiones cuando se presenten desviaciones al cronograma.</t>
  </si>
  <si>
    <t>Informe trimestral de los contratos de dotación.</t>
  </si>
  <si>
    <t>informe de avance</t>
  </si>
  <si>
    <t>FILA_172</t>
  </si>
  <si>
    <t>Ejecución contratos de dotación escolar suscritos en 2016 - sector Educación. Se evidenciaron inconsistencias en la información que la Entidad reportó en diferentes fuentes.</t>
  </si>
  <si>
    <t>Falta de control en la información dificulta el análisis de la misma por parte de los diferentes usuarios y pone en riesgo la acertada toma de decisiones.</t>
  </si>
  <si>
    <t>Modificar la clasificación de los contratos para su reporte y por ende la metodología de cálculo del avance de los mismos para que no refleje la duración sino el avance ejecutado real, implementando como medio de control, una verificación por cada supervisor de contrato designado para tal fin, una vez cargada la información en los distintos sistemas de la Entidad.</t>
  </si>
  <si>
    <t>Ajustar la metodología de cálculo y reporte del avance de los contratos en aplicativo de seguimiento de la entidad (PSA)</t>
  </si>
  <si>
    <t>Reporte del Sistema</t>
  </si>
  <si>
    <t>FILA_173</t>
  </si>
  <si>
    <t>Llama la atención que el Contrato 064 se encontrara en proceso de liquidación el cual no había cumplido con las obligaciones por parte del contratistas en la medida en que no se habían entregado los bienes en las sedes educativas, tampoco se haya verificado que se surta el proceso de ingreso de la dotación al almacén de la Secretaria de Educación del respectivo municipio.</t>
  </si>
  <si>
    <t>Esta situación fue originada por debilidades en la planeacion para la suscripción del contrato de suministro. Se evidencia debilidades en el seguimiento del contrato por cuanto el supervisor no advirtió que la situación de entrega en sitio diferente a cada sede educativa y las actividades posteriores, conllevo a incumplir por parte del contratista.</t>
  </si>
  <si>
    <t>Reportar e incluir las actas de entrega de dotación al expediente físico y digital del Contrato 064 de 2016.</t>
  </si>
  <si>
    <t>Remitir como evidencia física producto de la acción de mejora, las cuatro (4) actas donde consta la fecha de entrega y la sede educativa objeto de la dotación del contrato 064 de 2016.</t>
  </si>
  <si>
    <t>Acta de Entrega de Dotación por sede</t>
  </si>
  <si>
    <t>FILA_174</t>
  </si>
  <si>
    <t>Contrato 064 de 2016 - Dotación Escolar - Sector Educación. El documento correspondiente al otrosí 2, no reposaba en el expediente contractual, este fue revisado en la pagina web de la Entidad, debiéndose anotar que no fue posible establecer la fecha de suscripción.</t>
  </si>
  <si>
    <t>Falta de control por parte del supervisor que no realizo las actividades de tipo administrativo y legal relacionadas con el archivo de la documentación contractual así como que los actos administrativos originados en desarrollo del contrato se encuentren debidamente elaborados.</t>
  </si>
  <si>
    <t>El supervisor del contrato 064 de 2016, deberá realizar una verificación del archivo físico y del expediente digital, con el fin de corroborar que el documento físico debidamente fechado repose en el archivo y a su vez en el sistema digital.</t>
  </si>
  <si>
    <t>Documento de gestión documental en el que se certifique la existencia del documento fisico y digital debidamente suscrito y fechado.</t>
  </si>
  <si>
    <t>Certificación de Gestión Documental del FONDO publicada</t>
  </si>
  <si>
    <t>2018/06/30</t>
  </si>
  <si>
    <t>FILA_175</t>
  </si>
  <si>
    <t>Se encontro en el expediente contractual  148 de 2014 a fin de evaluar la ejecucion que tuvo durante la vigencia 2016, se establece que a 31 de diciembre de 2016 se habia modificado en cinco oporttunidade y suspendido y o ampliado en 11 ocasioneslo anterior se traduce en que la duracion de la ejecucion se ha desplazado en el tiempo por mas del doble del inicalmente pactado.</t>
  </si>
  <si>
    <t>i) la falta de planeación en la etapa precontrac-tual.  ii) debilidades en la supervisión o interventoría por cuanto no se evidencia seguimiento y control en los términos del artículo 83 de la ley 1474 de 2011</t>
  </si>
  <si>
    <t>i) Seguimiento y control a la ejecución del proyecto y presentacion de un informe bimestral a partir de la fecha en el que se describan los controles realizados desde la interventoria y los avances  en la ejecucion del contrato reportados por esta en sus informes mensuales.</t>
  </si>
  <si>
    <t>Comité mensual de seguimiento de obra por parte de la intreventoria, debidamente documentada mediante acta con los compromisos pactados. Seguimiento detallado  del desarrollo del contrato.</t>
  </si>
  <si>
    <t>Informe de Seguimiento bimestral. Responsable supervisor del fondo</t>
  </si>
  <si>
    <t>2018/07/30</t>
  </si>
  <si>
    <t>FILA_176</t>
  </si>
  <si>
    <t>Supervisión de los contratos 107, 123, de 2016 - Administrativo con presunta incidencia disciplinaria: No se evidenció el cumplimiento de las obligaciones de los supervisores en los términos que establece el instructivo para el seguimiento y control de los contratos.:</t>
  </si>
  <si>
    <t>Falta de controles a la labor de supervisión/interventoría que permita establecer que permita establecer que el seguimiento realizado cumpla e incluya los requisitos de calidad, oportunidad y obligaciones que le asisten a este rol.</t>
  </si>
  <si>
    <t>Cumplir con las obligaciones administrativas del supervisor establecidas en el Manual de Contratación del Fondo.</t>
  </si>
  <si>
    <t>Elaborar mesas de trabajo  con el fin de unificar criterios y proponer acciones de mejora que permitan la consolidación de los expedientes en el sistema de gestión documental interno.</t>
  </si>
  <si>
    <t>Mesa de trabajo</t>
  </si>
  <si>
    <t>FILA_177</t>
  </si>
  <si>
    <t>Remitir los documentos utilizados y elaborados durante la ejecución del contrato de conformidad con las normas impartidas por el Equipo de Trabajo de Gestión Documental.</t>
  </si>
  <si>
    <t>Memorando.</t>
  </si>
  <si>
    <t>FILA_178</t>
  </si>
  <si>
    <t>Revisar cada dos meses  el expediente físico y virtual del contrato con el fin de verificar el contenido de la información de conformidad  con los documentos utilizados y elaborados a la fecha de verificación.</t>
  </si>
  <si>
    <t>Correo Eléctronico</t>
  </si>
  <si>
    <t>FILA_179</t>
  </si>
  <si>
    <t>133 de 2016 Se evidencia el cruce de correspondencia entre el contratista- el interventor-Fondo-no obstante no se suministraron ni en fisico ni digitalmente los informes u otro tipo de evidencia o registro propio de la labor de interventoria en la que se establezca el seguimiento en los aspectos ya señalados.</t>
  </si>
  <si>
    <t>Falta de controles a la labor de supervisión/interventoria que permitia establecer que permita establecer que el seguimiento realizado cumpla e incluya los requisitos de calidad, oportunidad y obligaciones que le asisten a este rol.</t>
  </si>
  <si>
    <t>El supervisor y la interventoria del proyecto  deberá incluir dentro de su informe mensual una relación de la correspondencia cruzada entre el Fondo, el contratista y la interventoria,  con su correspondiente trámite y/o respuesta que demuestre el seguimiento dando cuenta de todos los aspectos de la ejecución del contrato.</t>
  </si>
  <si>
    <t>se vericará mensualmente la gestión y asociación de la correspondencia a los expedientes correspondientes por medio del informe mensual de supervisión del proyecto</t>
  </si>
  <si>
    <t>Informe de supervisión del proyecto</t>
  </si>
  <si>
    <t>FILA_180</t>
  </si>
  <si>
    <t>El contrato 178 de 2013 fue terminado anticipadamente según acta del 05 de septiembre de 2016,  sin embargo; transcurridos los 8 meses: -No se había iniciado gestión ante la aseguradora tendiente a hacer efectivas las pólizas -No se había logrado el resarcimiento del daño, así como las sumas adeudadas por el contratista por  todo concepto.</t>
  </si>
  <si>
    <t>Falta de oportunidad en gestión por parte de la Entidad ante los incumplimientos del contratistas debido a la deficiencia en la estructuración del incumplimiento por parte del supervisor y/o interventor</t>
  </si>
  <si>
    <t>Instauración de las  demandas y/o reclamaciones mediante las cuales se  solicite el resarcimiento del daño, así como las sumas adeudadas por el contratista y la liquidación judicial del contrato</t>
  </si>
  <si>
    <t>Instaurar  las demandas y/o reclamaciones para la liquidación judicial del contrato 178 de 2013 y reclamación administrativa frente al amparo del anticipo</t>
  </si>
  <si>
    <t>Demanda y/o reclamación</t>
  </si>
  <si>
    <t>2017/12/01</t>
  </si>
  <si>
    <t>FILA_181</t>
  </si>
  <si>
    <t>Capacitar a los supervisores y/o interventores en la adecuada estructuración técnica y jurídica de los incumplimientos contractuales de conformidad con el manual de contratación de la Entidad, el contrato y las leyes aplicables</t>
  </si>
  <si>
    <t>Capacitar a los supervisores y/o interventores sobre la adecuada estructuración técnica y jurídica de los incumplimientos contractuales</t>
  </si>
  <si>
    <t>Lista de asistencia a la capacitacion de los supervisores y/o interventores  sobre la adecuada estructuración técnica y jurídica de los incumplimientos contractuales</t>
  </si>
  <si>
    <t>FILA_182</t>
  </si>
  <si>
    <t>En cuanto a las licencias de urbanismo y construcción de las actas suscritas entre las partes, para efectos liquidatarios, se deduce que la primera no existió durante la etapa de ejecución del contrato y la segunda además que sufrió una serie de modificaciones va a ser revocada debiéndose iniciar un nuevo trámite para poder culminar la obra.</t>
  </si>
  <si>
    <t>Debilidad en el seguimiento en la verificación de las vigencias de los permisos y licencias</t>
  </si>
  <si>
    <t>Hacer seguimiento oportuno a la vigencia de las licencias y permisos durante la etapa de obra de los proyectos del sector salud</t>
  </si>
  <si>
    <t>Dar cuenta en los informes de supervisión y cumplimiento el estado de la vigencia de las licencias y permisos  de los contratos del sector salud para la totalidad de los proyectos que aplique</t>
  </si>
  <si>
    <t>Informes de supervisión y cumplimiento en el que se de cuenta del estado de la vigencia de las licencias y permisos  de los contratos del sector salud para la totalidad de los proyectos que aplique</t>
  </si>
  <si>
    <t>FILA_183</t>
  </si>
  <si>
    <t>Oportunidad de desarrollo del proyecto  Santa Lucia - Atlántico</t>
  </si>
  <si>
    <t>* Falta de Oportunidad en la toma de desiciones por parte de los diferentes intervinientes que permitieron, que el proyecto se prolongara mas de tres (3) años invadido.</t>
  </si>
  <si>
    <t>Verificación de la entrega de la totalidad de las viviendas del proyecto a los beneficiarios legalmente designados al proyecto.</t>
  </si>
  <si>
    <t>Solicitud de las Actas de entrega de las viviendas al Operador zonal.</t>
  </si>
  <si>
    <t>Actas de entrega de las soluciones de vivienda a los beneficiarios.</t>
  </si>
  <si>
    <t>2017/09/14</t>
  </si>
  <si>
    <t>FILA_184</t>
  </si>
  <si>
    <t>Entrega de las escrituras de las viviendas a los beneficiarios, cerrando el proceso de entrega del proyecto.</t>
  </si>
  <si>
    <t>Copia simple en papel blanco de las 31 escrituras de las viviendas, correspondientes a las 31 familias restantes.</t>
  </si>
  <si>
    <t>FILA_185</t>
  </si>
  <si>
    <t>Oportunidad en la atención de la población de Tibana - Boyacá</t>
  </si>
  <si>
    <t>falta de oportunidad y celeridad  en la entrega de las soluciones de vivienda</t>
  </si>
  <si>
    <t>1. se realizara el seguimiento a la entrega de las escrituras a las familias para culminar con el proceso.</t>
  </si>
  <si>
    <t>Para culminar el proceso de legalizacion del proyecto San Marcos en Tibana, se realizara seguimiento a la entrega de las 22 escrituras a las familias beneficiarias.</t>
  </si>
  <si>
    <t>Escrituras entregadas a los beneficiarios</t>
  </si>
  <si>
    <t>2017/09/12</t>
  </si>
  <si>
    <t>FILA_186</t>
  </si>
  <si>
    <t>2. Se establecerá seguimiento al operador zonal en reuniones periódicas para controlar los proyectos restantes que se encuentran en ejecución.</t>
  </si>
  <si>
    <t>Para prevenir situaciones parecidas, se realizará seguimiento puntual al Operador Zonal con reuniones de seguimiento a través de actas de reunión con los compromisos realizados en las reuniones.</t>
  </si>
  <si>
    <t>Actas de seguimiento con compormisos establecidos y fechas de reporte de los mismos.</t>
  </si>
  <si>
    <t>FILA_187</t>
  </si>
  <si>
    <t>Ejecución y amparo contractual del contrato 2013-C-0059 Administrativo con presunta incidencia disciplinaria:  Haber recibido bienes y servicios que no estuvieran amparados presupuestalmente.</t>
  </si>
  <si>
    <t>Inobservancia de las disposiciones presu-puestales vigentes, debilidades en la supervisión contractual y oportuno seguimiento al cumplimiento de los requisitos, en lo relacionado con la disponibilidad de recursos para cumplir con los compromisos pactados y ejecutados por el contratista.</t>
  </si>
  <si>
    <t>Realizar un seguimiento a la ejecución presupuestal de los contratos con agencias de viajes para la adquisición de tiquetes aéreos</t>
  </si>
  <si>
    <t>Implementar tablero control que permita llevar el saldo del total del contrato y el saldo del CDR por sector</t>
  </si>
  <si>
    <t>Tablero de Control</t>
  </si>
  <si>
    <t>FILA_188</t>
  </si>
  <si>
    <t>Oportunidad en la liquidación y liberación de saldo</t>
  </si>
  <si>
    <t>1) Falta de oportunidad en la obligación de liquidar. 2) liberación tardía de recursos. 3) Falta de control en la información</t>
  </si>
  <si>
    <t>1. Liquidación de los contrato y convenios dentro del tiempo pactado en los mismos  2. Liberar recursos de manera oportuna   3. Realizar el cruce de las bases de datos de financiera y contratos con el fin de que la información sea uniforme</t>
  </si>
  <si>
    <t>Remitir de manera trimestral, a las diferentes áreas del Fondo, el listado de los convenios y contratos pendientes por liquidar con la finalidad de que remitan los proyectos de acta para revisión y tramite.</t>
  </si>
  <si>
    <t>FILA_189</t>
  </si>
  <si>
    <t>Realizar mesas de trabajo entre la persona encargada de la base contratos y la persona responsable de las base de datos de financiera  con la finalidad de unificar la información.</t>
  </si>
  <si>
    <t>Mesas de trabajo.</t>
  </si>
  <si>
    <t>FILA_190</t>
  </si>
  <si>
    <t>Oportunidad de desarrollo del proyecto urbanización la candelaria Arjona - Bolívar</t>
  </si>
  <si>
    <t>* Debilidades de planeación en la etapa precontractual de los contratos. * Falta de Oportunidad en el cumplimiento de sus objetivos y funciones.</t>
  </si>
  <si>
    <t>Realizar seguimiento para garantizar la fecha de terminación y entrega de las 106 soluciones de vivienda</t>
  </si>
  <si>
    <t>Hacer un seguimiento periódico a las obras por parte del supervisor del fondo, con el fin de verificar el estado y las condiciones de la obra.</t>
  </si>
  <si>
    <t>Visita e informe bimestral del avance de la obra hasta su entrega.</t>
  </si>
  <si>
    <t>FILA_191</t>
  </si>
  <si>
    <t>Requerir con incum-plimiento al operador zonal Comfenalco Cartagena por el proyecto la candelaria en Arjona - Bolívar</t>
  </si>
  <si>
    <t>Documento de incum-plimiento enviado al opera-dor zonal</t>
  </si>
  <si>
    <t>FILA_192</t>
  </si>
  <si>
    <t>Oportunidad de desarrollo del proyecto urbanización juan XXIII Plato - Magdalena</t>
  </si>
  <si>
    <t>Realizar seguimiento para garantizar la fecha de terminación y entrega de las 137 soluciones de vivienda</t>
  </si>
  <si>
    <t>Hacer un seguimiento periódico a las obras por parte del supervisor del fondo, con el fin de verificar el estado y las condiciones de la obra</t>
  </si>
  <si>
    <t>Visita e informe bimestral del avance de la obra hasta su entrega</t>
  </si>
  <si>
    <t>FILA_193</t>
  </si>
  <si>
    <t>Oportunidad de desarrollo del proyecto reconstrucción en sitio propio UT Andino  Sierra - Nariño</t>
  </si>
  <si>
    <t>Realizar seguimiento para garantizar la fecha de terminación y entrega de las 197 soluciones de vivienda</t>
  </si>
  <si>
    <t>Visita e informe bimestral del avance de la obra</t>
  </si>
  <si>
    <t>FILA_194</t>
  </si>
  <si>
    <t>Oportunidad de desarrollo del proyecto urbanización nueva esperanza III Olaya Herrera  - Nariño</t>
  </si>
  <si>
    <t>Realizar seguimiento para garantizar la fecha de terminación y entrega de las 333 soluciones de vivienda</t>
  </si>
  <si>
    <t>Hacer un seguimiento periódico a las obras por parte del supervisor del fondo, con el fin de verificar el estado y las condiciones de la obra hasta su terminación y entrega a las familias.</t>
  </si>
  <si>
    <t>FILA_195</t>
  </si>
  <si>
    <t>Documento de incum-plimiento enviado al opera-dor zonal.</t>
  </si>
  <si>
    <t>FILA_196</t>
  </si>
  <si>
    <t>Oportunidad de desarrollo del proyecto urbanización villas del rosario Fundación - Magdalena</t>
  </si>
  <si>
    <t>Falta oportunidad en el desarrollo de la interventoría y supervisión para la entrega del proyecto</t>
  </si>
  <si>
    <t>Mesa de trabajo con el operador zonal para cambiar el constructor y determinar las acciones a seguir para dar  reinicio a la ejecución y terminación del proyecto, en donde quede claro el procedimiento y el responsable del reinicio de la obra.</t>
  </si>
  <si>
    <t>Mesa de trabajo realizada, con acta de compromisos y responsables.</t>
  </si>
  <si>
    <t>Acta de compromisis y responsables firmada.</t>
  </si>
  <si>
    <t>FILA_197</t>
  </si>
  <si>
    <t>Seguimiento mensual con el operador zonal, para revisar el reinicio de la obra y la ejecución de la misma y seguimiento en obra para garantizar su avance hasta la terminación.</t>
  </si>
  <si>
    <t>Informe bimestral de seguimiento</t>
  </si>
  <si>
    <t>Informe bimestral resaltando las acciones adelantadas.</t>
  </si>
  <si>
    <t>FILA_198</t>
  </si>
  <si>
    <t>Oportunidad de desarrollo del proyecto La arenosa Santo Tomas - Atlántico</t>
  </si>
  <si>
    <t>Una mesa de trabajo</t>
  </si>
  <si>
    <t>FILA_199</t>
  </si>
  <si>
    <t>FILA_200</t>
  </si>
  <si>
    <t>El Fondo Adaptación y la Gestión del Riesgo Administrativo; no  se identificaron acciones del Fondo para generar conocimiento a través de su experiencia</t>
  </si>
  <si>
    <t>A la fecha de esta auditoría, el FA no ha gestionado las directrices pertinentes a la Unidad Nacional de Gestión del Riesgo, ni los recursos necesarios para adelantar acciones relacionadas con fortalecer las competencias del Sistema Nacional de Gestión del Riesgo y contribuir a la reducción de la vulnerabilidad fiscal del Estado</t>
  </si>
  <si>
    <t>Recopilar informes esquematizados para transferir a las entida-des pertinentes que hacen parte del Sistema Nacional de Gestión del Riesgo de Desastres - SNGRD el conocimiento y experiencia que el Fondo Adaptación ha adquirido desde su creación.</t>
  </si>
  <si>
    <t>Desarrollo del esquema de los informes a ser presentados por los sectores y macrorproyectos del Fondo, donde se evidencie la entrega de conocimiento y experiencias adquiridas, los cuales serán recopilados por Gestión del Conocimiento, para ser transferidos a las entidades pertinentes que hacen parte del SNGRD.</t>
  </si>
  <si>
    <t>Informes esquematizados recopilados</t>
  </si>
  <si>
    <t>2017/09/18</t>
  </si>
  <si>
    <t>FILA_201</t>
  </si>
  <si>
    <t>Respecto a la estrategia Gestión del Conocimiento, la entidad se demoró en gestionar los recursos necesarios para este importante proceso, tal como ella misma lo señala, solo hasta noviembre de 2016 recibió recursos por $3.110 millones, razón por la cual el desarrollo de la misma es incipiente y no fue posible evaluar su efectividad a través de la presente auditoría.</t>
  </si>
  <si>
    <t>El Fondo Adaptación ha llevado a cabo la transferencia de diferentes instrumentos técncos a las entidades del SNGRD pertinentes. Con el fin de facilitar la evaluación de esta transferencia, se propone inventariar el  conocimiento que ha sido transferido desde su creación a otras Entidades, y verificar su actual utilización.</t>
  </si>
  <si>
    <t>Revisar la información que ha sido transferida por parte del Fondo Adaptación. Realizar un informe donde se evidencie la transferencia del conocimiento. Evaluar el uso que se le ha dado a la información por parte de las entidades receptoras.</t>
  </si>
  <si>
    <t>2018/03/30</t>
  </si>
  <si>
    <t>FILA_202</t>
  </si>
  <si>
    <t>La CGR evaluo el tramite de las licencias y permisos de carácter ambietal de los proyectos  bajo la responsabilidad del FA, encontrando su registro en una base de datos en la cual no es facil de identificar los actos ambientales y sus pricipales caracteristicas.</t>
  </si>
  <si>
    <t>falla en el seguimientos a los tramites ambientales en la ejecución de los  proyectos</t>
  </si>
  <si>
    <t>Unificación de los criterios ambientales mediante un lineamiento general -  Los supervisores deberán verificar el cumplimiento de las licencias y permisos ambientales de cada proyecto.</t>
  </si>
  <si>
    <t>Unificación de los criterios ambientales para todos los sectores del Fondo Adaptación, donde se establezca que en todos los contratos debe ser explicita la obligación para el contratista de cumplimiento de la normatividad ambiental vigente y del seguimiento por parte de la interventoría.</t>
  </si>
  <si>
    <t>Documento de Unificación de los lineamientos ambientales.</t>
  </si>
  <si>
    <t>FILA_203</t>
  </si>
  <si>
    <t>Los supervisores deberán verificar el cumplimiento de las licencias y permisos ambientales para la totalidad de los proyectos que aplique</t>
  </si>
  <si>
    <t>Los supervisores deberan incluir en las fichas de seguimiento y control de proyectos en la seccion de componente ambiental, el estado de los permisos y ambientales para la totalidad de proyectos que aplique, con el fin de iniciar obra de acuerdo con lo exigido.</t>
  </si>
  <si>
    <t>Ficha de seguimiento y control de cada proyecto</t>
  </si>
  <si>
    <t>FILA_204</t>
  </si>
  <si>
    <t>Hallazgo 31. Gestión Ambiental del Fondo Adaptación.</t>
  </si>
  <si>
    <t>Debilidades en el seguimiento a la gestión ambiental de los programas y proyectos.</t>
  </si>
  <si>
    <t>1) Acta de preconstrucción como parte de los nuevos Lineamientos para el Seguimiento y Control de Proyectos.</t>
  </si>
  <si>
    <t>1) Ajustar los lineamientos al Seguimiento y Control de proyectos en su componente de Gestión Ambiental para el seguimiento Tomo 2</t>
  </si>
  <si>
    <t>1) Lineamientos de Seguimiento y Control de Proyectos Tomo 2 Actualizado.</t>
  </si>
  <si>
    <t>FILA_205</t>
  </si>
  <si>
    <t>2) Creación de Módulo en el nuevo Sistema de Información de Proyectos PSA, para el seguimiento y control de la Gestión Ambiental de cada programa y proyecto.</t>
  </si>
  <si>
    <t>1) Solicitud a la plataforma de seguimiento y control de proyectos, para creación de módulo de ingreso información gestión ambiental de programas y proyectos.</t>
  </si>
  <si>
    <t>1) Módulo de Gestión Ambiental de Proyectos (Atributos: Tipo de acto administrativo - Términos del acto - Entidad remisoria y alcance del acto)</t>
  </si>
  <si>
    <t>FILA_206</t>
  </si>
  <si>
    <t>Comodidad Acústica. Proyectos, sede educativa Campo de la Cruz en el Municipio de Campo de la Cruz Atlántico - e IE de Yatí en el municipio de Magangué - Bolívar Sector Educación</t>
  </si>
  <si>
    <t>En la institución educativa Campo de la Cruz Y  la institución Educativa Yatí  no se evidencia la existencia de un estudio de ruido para cada uno de los espacios que garantice la comodidad auditiva requerida.</t>
  </si>
  <si>
    <t>Socializar y divulgar con las Instituciones Educativas y los rectores  el manual de uso y mantenimiento, con el objeto que, se establezcan políticas para garantizar la comodidad auditiva en los espacios de pedagogía entregados, de acuerdo con el diseño</t>
  </si>
  <si>
    <t>Documento de socialización y divulgación</t>
  </si>
  <si>
    <t>Documento Divulgado</t>
  </si>
  <si>
    <t>FILA_207</t>
  </si>
  <si>
    <t>Señalización Proyectos CI Camacho Carreño en Saratá Santander, SE Campo de la Cruz en Campo de la Cruz  Atlántico, IE de Yatí en Magangué Bolívar y Centro Educativo Pampanilla en Sucre - Sucre</t>
  </si>
  <si>
    <t>*Dentro de los TCC se especifica cumplimiento de la norma, pero no se epeciffica el cumplimineto de esta norma en particular,  por lo tanto no se encuentr dentro de las obligaciones del ejecutor.</t>
  </si>
  <si>
    <t>El Fondo garantizará que al finalizar las instituciones de Camacho Careño, en Suratá; Campo de la Cruz; Yatí en Magangue y Pampanilla, en Sucre,  cuente con la señalización visual, auditiva y táctil mínima requerida para todos los espacios.</t>
  </si>
  <si>
    <t>* Contratacion sistema de señalizacion para las instituciones educativas de Camacho Careño, en Suratá; Campo de la Cruz; Yatí en Magangue y Pampanilla, en Sucre de acuerdo a la norma NTC 4596 de 1999.  Responsable: FONDO ADAPTACION. * Recibo a satisfaccion garantizando el cumplimiento del objeto contractual de acuerdo a la norma. Responsable Interventor/ Supervisor</t>
  </si>
  <si>
    <t>Informe de cumplimiento de la actividad - Acta recibo de la institución al contratista firmada por la Interventoría.</t>
  </si>
  <si>
    <t>FILA_208</t>
  </si>
  <si>
    <t>Accesibilidad para discapacitados. Proyectos Colegio Integrado Camacho Carreño en Suratá - Santander, Sede Educativa Campo de la Cruz Atlántico  IE de Yatí en Magangué - Bolívar y Centro educativo Pampanilla en sucre - sucre - Sector Educación.</t>
  </si>
  <si>
    <t>Entre otras razones  en los TCC y documetos contractuales suscritos  para el desarrollo de los proyectos priorizados en el sector  Educacion, no hacen referencia especifica del cumplimiento de esta normatividad</t>
  </si>
  <si>
    <t>Verificar el cumplimiento de la normatividad vigente en términos de señalización y su aplicación en las instituciones educativas</t>
  </si>
  <si>
    <t>SURATÀ y CAMPO DE LA CRUZ: Contratacion  de suministro  e instalacion  de los elementos de proteccion en las circulaciones, de acuerdo al articulo 5 de la ley 1287.</t>
  </si>
  <si>
    <t>Contrato</t>
  </si>
  <si>
    <t>FILA_209</t>
  </si>
  <si>
    <t>PAMPANILLA: Se realizaron las correcciones en el baño de  discapacitados, y se anexa el acta de recibo por parte del rector de la institucion.</t>
  </si>
  <si>
    <t>Acta de recibo a satisfacción</t>
  </si>
  <si>
    <t>FILA_210</t>
  </si>
  <si>
    <t>YATÌ:  Se garantizara por parte de la interventoria el cumplimiento de la norma, toda vez que el contrato se encuentra aun en ejecucion.</t>
  </si>
  <si>
    <t>FILA_211</t>
  </si>
  <si>
    <t>Estado Proyectos - Calidad de las obras. Colegio Integrado Camacho Carreño en Suratá - Santander, Sede Educativa Campo de la Cruz Atlántico, y en el IE de Yatí en Magangué - Bolívar</t>
  </si>
  <si>
    <t>Los problemas patologico podrian tener su origen en deficiencias del diseño, la ejecucion del proyecto y/o mantenimeinto de la infraestructura entre otros.</t>
  </si>
  <si>
    <t>Institución Campo de la Cruz:   Divulgar al rector y a la Secretaria de Educación respon-sable de la operación y prestación del servicio educativo,  el cumplimiento de las directrices entregadas en el manual  de mantenimiento y sostenibilidad  de la sede. Responsable: Profesionales sociales Sector Educacion</t>
  </si>
  <si>
    <t>Institución Campo de la Cruz: Envió comunicación escrita haciendo refrencia a los manuales entregados para la ejecución del proceso de sostenibilidad de las instituciones. - Comunicación oficial.</t>
  </si>
  <si>
    <t>Comunicación Enviada</t>
  </si>
  <si>
    <t>FILA_212</t>
  </si>
  <si>
    <t>Institución Educativa Yati: Entrega infomre al contratista y a la interventoria del reporte entregado por la contraloria. - Ejecución e las actividades correctivas de los hallazgos manifestados. - Recibo de las obras a satisfacción previa verificación, po parte de la interventoria al contratista.</t>
  </si>
  <si>
    <t>FILA_213</t>
  </si>
  <si>
    <t>I.E. Camacho Carreño:  Acta de recibo a satisfacción</t>
  </si>
  <si>
    <t>FILA_214</t>
  </si>
  <si>
    <t>Conexión de Servicios Públicos. Proyectos Sede Educativa campo de la Cruz, IE de Yatí, Centro educativo Pampanilla y Colegio Integrado Camacho Carreño - Sector Educación</t>
  </si>
  <si>
    <t>Es una actividad competente de  las empresas de servicios publicos y/o entidades territoriales, que no cumplen con los compromisos previos como en el caso de Surata, Campo de La Cruz y  Yati. Para el caso de Pampanilla por demoras en aprobacion de actividades previas a la solicitud de instalacion de la energia definitiva</t>
  </si>
  <si>
    <t>* Surata  y Campo de La cruz:  Contratar las obras complementarias para la correcta disposicion de las aguas residuales. Responsable:  Fondo Adaptacion * Yati: La interventoria garantizara el cumplimiento de la actividad que se encuentra como actividad propia contractual del contratista.</t>
  </si>
  <si>
    <t>Elaborar TCC para la contratación de los procesos.</t>
  </si>
  <si>
    <t>FILA_215</t>
  </si>
  <si>
    <t>Realizar seguimiento a la ejecución de las actividades definidas. Interventoria - Supervisor del contrato Recibo a satisfacción de las obras contrtadas para el adecuado funcionamiento de las instituciones educativas.</t>
  </si>
  <si>
    <t>FILA_216</t>
  </si>
  <si>
    <t>Hallazgo 37. Oportunidad y eficiencia desarrollo de proyectos.</t>
  </si>
  <si>
    <t>Deficiente formulación. Identificación tardía de beneficiarios, incumplimiento de los OZ y contratistas, deficiencia en la articulación y gestión de entidades territoriales e incumplimiento de compromisos entes territoriales.</t>
  </si>
  <si>
    <t>1) Realizar Riguroso seguimiento por parte de la Subgerencia de Proyectos, a la efectiva implementación de los formatos e instrumentos de control para la oportuna y eficiente entrega de los proyectos.</t>
  </si>
  <si>
    <t>1) Ajustar los lineamientos al Seguimiento y Control de proyectos Tomo 2, en las fases de estructuración, ejecución y entrega de productos a través de los nuevos formatos de gestión de proyectos.</t>
  </si>
  <si>
    <t>1) Formatos: Project Charter (Documento de Constitución Proyectos)  Documento Gestión de Stakeholders   Formato de Visita técnica en obra, por parte de los gestores de los proyectos.   Manual para la elaboración de Informes de Interventoría    Actas de Recibo a Satisfacción (entrega) de los proyectos por parte de los Stakeholders.   Implementación Ficha Seguimiento y Control de proyectos</t>
  </si>
  <si>
    <t>2018/06/01</t>
  </si>
  <si>
    <t>FILA_217</t>
  </si>
  <si>
    <t>Verificada el Acta de Comité de Conciliación 12, analizados los soportes del proceso, entregados por la Entidad, se constató que esta sesión del Comité se llevó a cabo en fecha posterior a la programada para llevar a cabo la audiencia de conciliación objeto del comité del acta 12</t>
  </si>
  <si>
    <t>La situación se generó por cuanto la entidad presenta debilidades en la aplicación de contro-les que le permitan alertar oportunamente sobre las diligencias a las cuales ha sido convocado y frente a las que se deban tomar decisiones institucionales a través de la convocatoria en tiempo del Comité de Conciliación.</t>
  </si>
  <si>
    <t>Adoptar una directriz institucional de conciliación, consistente en  reiterar la decisión adoptada por el Comité de no conciliar ni presentar fórmula alguna para ello, siempre que el decurso procesal no haya modificado los supuestos fácticos y jurídicos iniciales con base en los cuales se adoptó tal posición institucional</t>
  </si>
  <si>
    <t>Presentar para aprobación del Comité de Conciliación del Fondo Adaptación la directriz institucional de Conciliación.</t>
  </si>
  <si>
    <t>Directriz institucional de Conciliación</t>
  </si>
  <si>
    <t>FILA_218</t>
  </si>
  <si>
    <t>Presentar a la Agencia de Defensa Jurídica del Estado la directriz institucional de Conciliación para su evaluación metodológica y aprobación.</t>
  </si>
  <si>
    <t>FILA_219</t>
  </si>
  <si>
    <t>La CGR cocnluye que se ha cumplido con la sentencia referente al acueducto de Yopal, pero este cumplimiento no ha sido exactamente al inicialmente planteado en la misma sentencia.</t>
  </si>
  <si>
    <t>"(i) presunta vulneración de principios generales del derecho y de la función pública; (ii) falta de control sobre los recursos que transfiere a otros mecanismos de administración y (iii) pago total de objetos contractuales que se encuentran en ejecución y en el cual el palzo está pactado de una manera determinable"</t>
  </si>
  <si>
    <t>Se continuará dando cumplimiento a la sentencia de la acción popular 2011-00210 en los términos de la ley 472 de 1998 ante el Tribunal Administrativo de Casanare.</t>
  </si>
  <si>
    <t>Participar en los Comites de Verificación, Audiencias de Verificación de Cumplimiento y demás actuaciones relacionadas con el cumplimiento de la obligación de hacer establecida en el fallo de la acción popular Rad.  2011-0210-00</t>
  </si>
  <si>
    <t>Actas comité de Verificación, Actas audiencias de verificación que se realicen ante el Tribunal Administrtativo de Casanare para verificar el cumplimiento de la Acción Popular 2011-0210-00 .</t>
  </si>
  <si>
    <t>2018/12/30</t>
  </si>
  <si>
    <t>FILA_220</t>
  </si>
  <si>
    <t>El Fondo Adaptación no ha realizado seguimiento de los recursos que transfirió al Patrimonio Autónomo constituido por FINDETER para el desarrollo de este proyecto. Debiéndose tener en cuenta que con la entrega de los recursos a FINDETER</t>
  </si>
  <si>
    <t>Se hace necesario precisar que el cuestionamiento del Ente de Control no se orienta a que se realizara un único desembolso, sino que este se hubiese realizado contrario a la oferta presentada y sin haberse recibido los servicios por parte de FINDETER</t>
  </si>
  <si>
    <t>Se incluirá como acción de mejora, el control de los informes de avance mensual de obra que FINDETER allega al Fondo Adaptación, los cuales son el soporte para determinan el avance del Contrato No. 203 de 2014.</t>
  </si>
  <si>
    <t>Recepción y análisis de los avances mensuales de obra presentados por FINDETER al Fondo Adaptación</t>
  </si>
  <si>
    <t>Informes mensuales</t>
  </si>
  <si>
    <t>2017/09/01</t>
  </si>
  <si>
    <t>FILA_221</t>
  </si>
  <si>
    <t>Anticipos para proyectos de inversión. A 31 de diciembre de 2016, la cuenta 142013 correspondiente a los anticipos entregados para proyectos de inversión presentaron subestimación en $115.49 millones, debido a que se reconocieron amortizaciones que no se materializaron tal como se pactó en los respectivos contratos; es decir, como descuento de las facturas radicadas para trámite de pago</t>
  </si>
  <si>
    <t>Debilidad en el seguimiento a los anticipos para proyectos de inversión.</t>
  </si>
  <si>
    <t>1) Elaborar actas mensuales de conciliación de la 1420- Anticipos para proyectos de inversión</t>
  </si>
  <si>
    <t>1) Actas mensuales de conciliación de la 1420- Anticipos para proyectos de inversión</t>
  </si>
  <si>
    <t>FILA_222</t>
  </si>
  <si>
    <t>41</t>
  </si>
  <si>
    <t>Al cierre de la vigencia 2016 se reconoció en la cuenta 147046-Recursos de acreedores reintegrados a tesorerías, la suma de $720.000 millones correspondientes al saldo de la reserva presupuestal 21815 constituida al 31 de diciembre de 2015. Este registro contable, incrementó como contrapartida la cuenta 470510-Fondos recibidos para inversión, del grupo Operaciones interinstitucionales</t>
  </si>
  <si>
    <t>No efectuar análisis a las instrucciones emitidas por entes reguladores, para tomar decisiones respecto a parametrizaciones efectuadas por la Contaduría General de la Nación en materia contable en el SIIF-Nación.</t>
  </si>
  <si>
    <t>Solicitar conceptos a la Contaduría General de la Nación sobre instrucciones particulares emitidas por este mismo ente</t>
  </si>
  <si>
    <t>Mesa de Trabajo con la Contaduría General de la Nación   Solicitud de concepto sobre situaciones especiales</t>
  </si>
  <si>
    <t>Acta   Oficio de Solicitu-des</t>
  </si>
  <si>
    <t>FILA_223</t>
  </si>
  <si>
    <t>42</t>
  </si>
  <si>
    <t>Saldo Derechos en Fideicomiso. Al 31 de diciembre de 2016 el saldo de la cuenta 192603 correspondiente a los derechos en fideicomiso, presenta inconsistencias por $53.03 millones, en comparación con el Balance reportado por el Consorcio y generados del Sistema Fiduciario Integrado-SIFI</t>
  </si>
  <si>
    <t>Debilidad en la elaboración de las actas de conciliación de la cuenta 192603 "Derechos en fideicomiso"  en los rubros de Efectivo e Inversiones, con el Consorcio FADAP.</t>
  </si>
  <si>
    <t>1) Efectuar  conciliación mensual de la información contable entre el saldo de la cuenta 192603 "Derechos en fideicomiso",  los saldos reflejados en el balance presentado por el Consorcio FADAP en los rubros de Inversión y Efectivo y los saldos de los extractos bancarios.</t>
  </si>
  <si>
    <t>1) Conciliaciones mensuales para la vigencia 2017</t>
  </si>
  <si>
    <t>Conciliaciones</t>
  </si>
  <si>
    <t>FILA_224</t>
  </si>
  <si>
    <t>43</t>
  </si>
  <si>
    <t>Reconocimiento de cuentas por pagar por adquisición de bienes y servicios Al 31 de diciembre de 2016 el FA reconoció seis (6) cuentas por pagar por adquisición de bienes y servicios (cuenta 240101), por valor neto de $11.22 millones; a pesar que, para dicha fecha, no había recibido los bienes y servicios contratados</t>
  </si>
  <si>
    <t>Falta de claridad en el Informe Periódico de Supervisión y Cumplimiento en la sección H, ítem "FECHA"</t>
  </si>
  <si>
    <t>Solicitar al Equipo de Trabajo Prevalidación de pagos,  ajustar el formato del informe de supervisión y cumplimiento en la sección H "SUPERVISOR y/o INTERVENTOR, con los ítems "Fecha de Elaboración del informe" y "Fecha de recibido de los Bienes y Servicios".</t>
  </si>
  <si>
    <t>Solicitud</t>
  </si>
  <si>
    <t>FILA_225</t>
  </si>
  <si>
    <t>44</t>
  </si>
  <si>
    <t>Depuración de información contable Al 31 de diciembre de 2016, se identificaron en el SIIF Nación 52 terceros cuyos saldos por concepto de anticipos, cuentas por pagar, acreedores y depósitos recibidos en garantía, no reflejan su realidad, pues corresponden a centavos o pesos por depurar.</t>
  </si>
  <si>
    <t>Debilidad en el  seguimiento a saldos reflejados en las cuentas contables,  en centavos o pesos.</t>
  </si>
  <si>
    <t>Solicitar concepto a la Contaduría General de la Nación, sobre el procedimiento a seguir para ajustar centavos y/o pesos resultantes del registro de documentos soportes (causación y pago), así como la aplicación en estos casos del principio de contabilidad relativo a la medición.</t>
  </si>
  <si>
    <t>Solicitud de concepto</t>
  </si>
  <si>
    <t>solicitud</t>
  </si>
  <si>
    <t>FILA_226</t>
  </si>
  <si>
    <t>45</t>
  </si>
  <si>
    <t>Comprobantes de contabilidad y soportes documentales Se evidenció que algunos comprobantes contables presuntamente se inobservó lo dispuesto por el Plan General de Contabilidad Pública y el Procedimiento de Control interno Contable, toda vez que: No se elaboraron de manera cronológica de acuerdo con la ocurrencia de los hechos y transacciones susceptibles de reconocimiento</t>
  </si>
  <si>
    <t>Registrar información suministrada por terceros en el SIIF-nación  de acuerdo con la fecha de recepción, dentro de los trimestres establecidos por la Contaduría General de la Nación.  No describir de manera adecuada el concepto de registro contable.</t>
  </si>
  <si>
    <t>1) Registrar de manera cronológica la información suministrada por terceros, de acuerdo con la fecha de ocurrencia. 2) Ampliar el detalle de los registros efectuados mediante comprobantes manuales 3) Elaborar  mensualmente un anexo al comprobante contable que se registra en el SIIF-Nación de los Recursos de inversión, en el cual se detalle cada transacción.</t>
  </si>
  <si>
    <t>Reporte detallado de las transacciones de recursos de inversión, incorporados en el SIIF-Nación.</t>
  </si>
  <si>
    <t>reporte</t>
  </si>
  <si>
    <t>FILA_227</t>
  </si>
  <si>
    <t>46</t>
  </si>
  <si>
    <t>Notas de carácter específico a los Estados Financieros Las Notas Específicas a los Estados Contables del Fondo Adaptación para la vigencia 2016, cumplen parcialmente con las formalidades establecidas en el Régimen de Contabilidad Pública.</t>
  </si>
  <si>
    <t>Debilidades en la elaboración de las notas a los Estados Financieros, de acuerdo a lo estipulado en el Régimen de Contabilidad Pública. De la Administración de la Entidad y dificulta la labor de los diferentes órganos de control.</t>
  </si>
  <si>
    <t>Fortalecer la elaboración de las Notas a los Estados Financieros, ampliando la descripción del grupo Deudores, Cuentas por pagar y Operaciones Institucionales.</t>
  </si>
  <si>
    <t>1) Ampliar la notas a los Estados Financieros.</t>
  </si>
  <si>
    <t>1) Notas a los Estados Financieros</t>
  </si>
  <si>
    <t>FILA_228</t>
  </si>
  <si>
    <t>47</t>
  </si>
  <si>
    <t>Administración de riesgos del proceso contable. Al 31 de diciembre de 2016, se materializaron multiples riesgos de índole contable, que afectaron negativamente el proceso contable ejecutado por el Fondo Adaptación. Dificultad para la medición monetaria confiable.</t>
  </si>
  <si>
    <t>Debilidades en los riesgos asociados al proceso contable</t>
  </si>
  <si>
    <t>1) Revisar y ajustar los riesgos asociados al proceso contable</t>
  </si>
  <si>
    <t>Ajustar controles a los riesgos que se materializaron en la auditoría realizada por la CGR</t>
  </si>
  <si>
    <t>Controles ajustados al proceso contable de acuerdo a las políticas para la gestión del riesgo.</t>
  </si>
  <si>
    <t>FILA_229</t>
  </si>
  <si>
    <t>48</t>
  </si>
  <si>
    <t>Implementación de controles mínimos para el desarrollo del proceso contable. Al 31 de diciembre de 2016, se evidenciaron debilidades en la implementación de los siguientes controles mínimos exigidos en el numeral 4.1 del Procedimiento de Control Interno Contable.</t>
  </si>
  <si>
    <t>Debilidad en los controles establecidos en el proceso contable</t>
  </si>
  <si>
    <t>1) Revisar y ajustar los controles asociados al proceso contable</t>
  </si>
  <si>
    <t>1) Ajustar controles al proceso contable.</t>
  </si>
  <si>
    <t>1) Controles ajustados</t>
  </si>
  <si>
    <t>FILA_230</t>
  </si>
  <si>
    <t>49</t>
  </si>
  <si>
    <t>Control Interno Contable. Las situaciones evidenciadas por la CGR en los hallazgos precedentes formulados producto de la evaluación al control financiero, los cuales se subsumen en el presente hallazgo, están relacionadas principalmente con: 1) Debilidades en el análisis, control y depuración de la información contable.</t>
  </si>
  <si>
    <t>Debilidades en el control interno contable</t>
  </si>
  <si>
    <t>1) Revisar y ajustar los controles y riesgos asociados al procesos de apoyo</t>
  </si>
  <si>
    <t>1) Ajustar  los controles y riesgos de los procesos de apoyo.</t>
  </si>
  <si>
    <t>1) Controles y riesgos ajustados</t>
  </si>
  <si>
    <t>2 AVANCE ó SEGUIMIENTO DEL PLAN DE MEJORAMIENTO</t>
  </si>
  <si>
    <t>CÓDIGO 
HALLAZGO</t>
  </si>
  <si>
    <t>ACTIVIDADES / 
CANTIDADES 
UNIDAD 
DE MEDIDA</t>
  </si>
  <si>
    <t>ACTIVIDADES / 
FECHA DE INICIO</t>
  </si>
  <si>
    <t>ACTIVIDADES / 
FECHA DE 
TERMINACIÓN</t>
  </si>
  <si>
    <t>ACTIVIDADES / 
PLAZO EN 
SEMANAS</t>
  </si>
  <si>
    <t>ACTIVIDADES / 
AVANCE FÍSICO 
DE EJECUCIÓN</t>
  </si>
  <si>
    <t>ACTIVIDADES / 
UNIDAD DE 
MEDIDA</t>
  </si>
  <si>
    <t>RESPONSABLES</t>
  </si>
  <si>
    <t>S Gral_Financiera</t>
  </si>
  <si>
    <t>OAP</t>
  </si>
  <si>
    <t>Sg Proy_Seguimiento</t>
  </si>
  <si>
    <t>S Gral_Contratos</t>
  </si>
  <si>
    <t>S Gral_Servicios</t>
  </si>
  <si>
    <t>Sg Estr_Salud</t>
  </si>
  <si>
    <t>Sg Proy_Educación</t>
  </si>
  <si>
    <t>Sg Proy_Vivienda</t>
  </si>
  <si>
    <t>Sg Regiones_ACC</t>
  </si>
  <si>
    <t xml:space="preserve">Sg Riesg_Medio Ambiente </t>
  </si>
  <si>
    <t>Sg Proy_Transporte</t>
  </si>
  <si>
    <t>Sg Riesg_Jarillón de Cali</t>
  </si>
  <si>
    <t>Gerencia_Control Interno</t>
  </si>
  <si>
    <t>OAP_Gerencia_Control Interno</t>
  </si>
  <si>
    <t>Gerencia_Comunicaciones</t>
  </si>
  <si>
    <t>S Gral_Gestión Documental_
Gestión Contractual</t>
  </si>
  <si>
    <t>S Gral_Gestión Financiera</t>
  </si>
  <si>
    <t xml:space="preserve">S Gral </t>
  </si>
  <si>
    <t>S Gral</t>
  </si>
  <si>
    <t>S Gral_Sección Liquidaciones</t>
  </si>
  <si>
    <t>Sg Proy_Educ</t>
  </si>
  <si>
    <t>Sg Estr_Dique</t>
  </si>
  <si>
    <t>Gerencia_G.Conocimiento</t>
  </si>
  <si>
    <t>Sg Estr</t>
  </si>
  <si>
    <t>Sg Proy</t>
  </si>
  <si>
    <t>S Gral_Defensa Judicial</t>
  </si>
  <si>
    <t xml:space="preserve">Se realizó una jornada de socialización del hallazgo y lección aprendida relacionada con en el proceso de contratación 176 de 2013 donde el consultor no contempló la participación de nacionales colombianos;  esta sesión tuvo como objetivo divulgar la lección aprendida y reforzar lo descrito en los lineamientos con relación a la participación de nacionales en los procesos de contratación del Fondo.  Además de la sesión realizada, se compartió la presentación realizada por correo electrónico a varios funcionarios del Fondo. </t>
  </si>
  <si>
    <t>https://drive.google.com/open?id=0B3IXz7BhvwCpQW5fMVEtX2R3ejQ</t>
  </si>
  <si>
    <t>AVANCE CUALITATIVO</t>
  </si>
  <si>
    <t>ENLACE A EVIDENCIAS</t>
  </si>
  <si>
    <t>OBSERVA-
CIONES</t>
  </si>
  <si>
    <t>Se realizaron reuniones de seguimiento para la verificación de la implementación  y mejoramiento continuo del Sistema de Control Interno con integrantes del equipo MECI, logrando la meta establecida para la vigencia</t>
  </si>
  <si>
    <t>https://drive.google.com/open?id=1iGMUycQjzfShcRiU7l_z0_KC_qkfqAbg</t>
  </si>
  <si>
    <t>Garantizar la continuidad de la auditoría externa de la Entidad, a través de la prórroga del contrato vigente</t>
  </si>
  <si>
    <t>Realizar prórroga del contrato</t>
  </si>
  <si>
    <t>Documento OTROSÍ suscrito</t>
  </si>
  <si>
    <t>En sesión del 21/dic/2017 el Comité de Control Interno autorizó ajustar el alcance y las fechas de ejecución de esta actividad. Se mantiene la meta de 1 plan elaborado</t>
  </si>
  <si>
    <r>
      <rPr>
        <b/>
        <sz val="11"/>
        <color indexed="8"/>
        <rFont val="Calibri"/>
        <family val="2"/>
        <scheme val="minor"/>
      </rPr>
      <t>Q3:</t>
    </r>
    <r>
      <rPr>
        <sz val="11"/>
        <color indexed="8"/>
        <rFont val="Calibri"/>
        <family val="2"/>
        <scheme val="minor"/>
      </rPr>
      <t xml:space="preserve"> 
Se generaron 4 "Informes de Análisis sobre el cumplimiento de metas del Fondo Adaptación", correspondiente al trimestre 2 y 3 del 2017, es decir los meses de MAYO, JUNIO, JULIO Y AGOSTO. (La cantidad de unidad de medida de la actividad es 9, e inició el 01 de mayo de 2017)
</t>
    </r>
    <r>
      <rPr>
        <b/>
        <sz val="11"/>
        <color indexed="8"/>
        <rFont val="Calibri"/>
        <family val="2"/>
        <scheme val="minor"/>
      </rPr>
      <t>Q4</t>
    </r>
    <r>
      <rPr>
        <sz val="11"/>
        <color indexed="8"/>
        <rFont val="Calibri"/>
        <family val="2"/>
        <scheme val="minor"/>
      </rPr>
      <t>: 
_2 Documentos "Análisis cumplimiento de metas del Fondo Adaptación y gestión (SEPTIEMBRE y OCTUBRE DE 2017)
_1 DOCUMENTO "Análisis cumplimiento de metas del Fondo Adaptación y gestión (OCTUBRE 2017)"
_1 Documento: "Análisis cumplimiento de metas del Fondo Adaptación y gestión (NOVIEMBRE 2017)"</t>
    </r>
  </si>
  <si>
    <r>
      <rPr>
        <b/>
        <sz val="11"/>
        <color indexed="8"/>
        <rFont val="Calibri"/>
        <family val="2"/>
        <scheme val="minor"/>
      </rPr>
      <t>Q3</t>
    </r>
    <r>
      <rPr>
        <sz val="11"/>
        <color indexed="8"/>
        <rFont val="Calibri"/>
        <family val="2"/>
        <scheme val="minor"/>
      </rPr>
      <t xml:space="preserve">:
_https://drive.google.com/open?id=0BwAP0VRdriRyNU5qMGJQNXFEZ1E, 
_https://drive.google.com/open?id=0BwAP0VRdriRyWWZleENVMHlta1E, 
_https://drive.google.com/open?id=0BwAP0VRdriRyTDRENnlLTDhmVEk, 
_https://drive.google.com/open?id=0BwAP0VRdriRyaTRIbzRrNG9IZms
</t>
    </r>
    <r>
      <rPr>
        <b/>
        <sz val="11"/>
        <color indexed="8"/>
        <rFont val="Calibri"/>
        <family val="2"/>
        <scheme val="minor"/>
      </rPr>
      <t>Q4:</t>
    </r>
    <r>
      <rPr>
        <sz val="11"/>
        <color indexed="8"/>
        <rFont val="Calibri"/>
        <family val="2"/>
        <scheme val="minor"/>
      </rPr>
      <t xml:space="preserve">
_https://drive.google.com/open?id=1vrzHFcn1ft7ceoYHqRZGTppfwP1gTnW3
_https://drive.google.com/open?id=1Pjnpjvi2ctT3BhUBzE8fMDvDDZLk7ebo
_https://drive.google.com/open?id=15usbMuEzTzt7hziBfyzE4H2pI7zu4n7X</t>
    </r>
  </si>
  <si>
    <t>Informe #1. Identificación de Riesgos Estratégicos. Abril 2017. Resultado obtenido durante el segundo trimestre, a través del cual la Oficina de Planeación realizó un aporte en la implementación de la política de riesgos, a través de la identificación de 21 riesgos estratégicos.
Informe #2. Identificación de Riesgo Operativo proceso Gestión Financiera y Plan de Tratamiento. Agosto 2017. Resultado obtenido durante el tercer trimestre, a través del cual el Equipo de Gestión Financiera presentó ante el Comité de Gerencia la identificación de un nuevo riesgo operativo dentro de su proceso y al tiempo presentó las respectivas medidas para mitigarlo (plan de tratamiento) siguiendo los lineamientos de la política de riesgos de la Entidad planteada por la Oficina de Planeación.
Informe #3. Autoevaluación de Riesgos Estratégicos. Agosto 2017. La Oficina de Planeación, lideró un ejercicio revisión y monitoreo con los Gerentes de Proyectos con metas comprometidas en el Plan Nacional de Desarrollo 2014-2018 (Sistema SINERGIA), el cual consistió en realizar autoevaluaciones de los riesgos en la fase de entrega, deteniéndose en las causas que dieron origen a la materialización de riesgos, que sirvan de justificación técnica para la actualización de las metas comprometidas en el Plan Nacional de Desarrollo 2014-2018 (Sistema SINERGIA).
Informe #4. Evaluación independiente de los Riesgos Estratégicos. A partir del presente mes septiembre de 2017, por instrucciones la Oficina de Planeación, la ATIP desarrolló un informe de evaluación de estos riesgos desde el punto de vista independiente del ente externo de control, a partir de los resultados obtenidos en los ejercicios de auditoría a proyectos y procesos que han sido adelantados por el mismo.</t>
  </si>
  <si>
    <t>https://drive.google.com/open?id=15p4OiyyOg5-P_u7PILLE05MKQGqp5J2k</t>
  </si>
  <si>
    <t>Presentaciones  realizadas en las sesiones del Comité Institucional de Coordinación de Control interno el 24 de octubre y el 21 de diciembre de 2017.  Envío de informes a los miembros del Comité Institucional de coordinación de Control Interno correspondientes a los periodos abril - junio y julio-noviembre de 2017.</t>
  </si>
  <si>
    <t>https://drive.google.com/open?id=1LzSigJaSJHAhYLu8JGI9q5UHM-C9M2fP</t>
  </si>
  <si>
    <t xml:space="preserve">
Se realizó el seguimiento al cumplimiento del plan de mejoramiento suscrito con la Contraloría General de la república con corte a 30 de octubre de 2017.
</t>
  </si>
  <si>
    <t>https://drive.google.com/open?id=1OvkDATpiKN94S9FQbnoQ-gMm_UPIyYen</t>
  </si>
  <si>
    <t>Se realizaron mesas de trabajo para revisar avances en la implementación de los planes de mejoramiento por procesos y plan de mejoramiento institucional.</t>
  </si>
  <si>
    <t>https://drive.google.com/open?id=1uvTf6TRvmAhqBaAaFBttr0Q4tIS3sTmR</t>
  </si>
  <si>
    <t>Se han recolectado las Lecciones Aprendidas presentadas por los Sectores y los
Macroproyectos, las cuales han sido revisadas por Gestión del Conocimiento para ser posteriormente transferidas a las entidades pertinentes.
Los documentos recibidos son:
· Macroproyecto Gramalote - Reasentamiento Gramalote – Banco Mundial
· Macroproyecto Jarillón de Cali - Acompañamiento Social
· Macroproyecto Jarillón de Cali - Plan Jarillón de Cali
· Macroproyecto La Mojana - POT Modernos
· Sector Acueducto y Saneamiento - Acueducto Girón
· Sector Acueducto y Saneamiento - Acueducto Tablón
· Sector Educación - Institución Educativa la Unión
· Sector Educación - Modelo DICE
· Sector Medio Ambiente - Estrategia para la reducción de las nuevas
condiciones de riesgo del país
· Sector Reactivación Económica - Reactivar Ganadería Nariño
· Sector Salud – IPS Guapi y López de Micay
· Subgerencia Regiones - Auditorías Visibles</t>
  </si>
  <si>
    <t>https://drive.google.com/open?id=1kRvbR5yhVpvoW5Y3OHYmO4SmR1AgDP_d</t>
  </si>
  <si>
    <r>
      <rPr>
        <b/>
        <sz val="11"/>
        <rFont val="Calibri"/>
        <family val="2"/>
        <scheme val="minor"/>
      </rPr>
      <t>Q3:</t>
    </r>
    <r>
      <rPr>
        <sz val="11"/>
        <rFont val="Calibri"/>
        <family val="2"/>
        <scheme val="minor"/>
      </rPr>
      <t xml:space="preserve"> Se socializó con el Subgerente de Riesgo el formato por medio del cual se busca recopilar la información que desde su creación el Fondo Adaptación ha transferido a otras entidades, quien informa que en principio se debe solicitar la información al Sector Medio Ambiente; por lo anterior, se envía por correo electrónico el formato a la Subgerencia de Riesgos, y dos personas del Sector Medio Ambiente, para empezar a recopilar la información.
</t>
    </r>
    <r>
      <rPr>
        <b/>
        <sz val="11"/>
        <rFont val="Calibri"/>
        <family val="2"/>
        <scheme val="minor"/>
      </rPr>
      <t xml:space="preserve">Q4: </t>
    </r>
    <r>
      <rPr>
        <sz val="11"/>
        <rFont val="Calibri"/>
        <family val="2"/>
        <scheme val="minor"/>
      </rPr>
      <t>La información que ha sido transferida por el Fondo Adaptación está siendo recopilada en el formato “Información transferida por el Fondo Adaptación – Estrategia Gestión del Conocimiento” correspondiente al código 2-CVC- F-02 Versión 1, el cual fue formalizado por la Oficina Asesora de Planeación y Cumplimiento bajo la Política para la Gestión del Conocimiento. A partir de esta información, se elaborará un Informe en el cual se evidencia la transferencia de Conocimiento por parte del Fondo Adaptación, mostrando específicamente la información transferida, las entidades receptoras, el uso que se le ha dado a la información y si ha sido compartida con otras entidades, junto a este informe se anexará el formato 2-CVC- F-02 como soporte de la información consolidada. La fecha de entrega de este informe es el 30 de marzo de 2018</t>
    </r>
  </si>
  <si>
    <t>https://drive.google.com/open?id=0B_L-0MTcDaOOOTVrbHBXRXViNzg
https://drive.google.com/open?id=1ESOW8rtWpylz85v6hXk9M29Z4-AyAFu8</t>
  </si>
  <si>
    <t>Se elaboró propuesta de TCC para la contratación de la ATIP 2018, con una posible duración de 2 años. Se modificaron algunas obligaciones respecto al contrato que en la actualidad se viene ejecutando, lo anterior como una acción de mejora para ejecución de ésta auditoría.</t>
  </si>
  <si>
    <t>https://drive.google.com/open?id=1eMXxk_JmaRVOQSrDV_0LmB0pKg01BaAv</t>
  </si>
  <si>
    <t>Se analizan los riesgos asociados a la materialización del riesgo y se plantean los posibles escenarios a partir de dos modelos (interno y mixto), donde se procura mantener tener la autonomía e independencia necesaria en el desarrollo de actos y contratos de la Entidad, con un énfasis permanente en el control de tiempos, alcances y costos de los actos a auditar.</t>
  </si>
  <si>
    <t>https://drive.google.com/open?id=1EcwbiRYVQQ4e7OQ6hW9ZVKXq2A_OHgs1</t>
  </si>
  <si>
    <t>Teniendo en cuenta las actividades contempladas en el plan de mejoramiento suscrito con la CGR, se anexan tres (3) actas de conciliación  de recursos de inversión correspondientes al primer, segundo y tercer trimestre de la vigencia 2017 de las subcuentas contables que se relacionan a continuación: 142013- Anticipos para proyectos de inversión , 192603-Fiducia mercantil-Constitución patrimonios autónomos,  249015-Obligaciones pagadas por terceros, 240102-Proyectos de inversión, 242552-Honorarios, 245507-Depósitos sobre contratos y 242590-Otros Acreedores. Lo anterior como mejora  a las evidencias presentadas toda vez que se anexaron las actas de conciliación mensual.</t>
  </si>
  <si>
    <t>https://drive.google.com/open?id=1NDI_oX8teBFa0GjWVwTWTMMHDQ9aS8L2</t>
  </si>
  <si>
    <t>Se ajusto el Manual de Manejo de Recursos de inversion_V4</t>
  </si>
  <si>
    <t>https://drive.google.com/open?id=1drAw8IY30C8CjYgEhAsagj7I-K5zfkkb</t>
  </si>
  <si>
    <t xml:space="preserve">Como consta  en el Acta No. 13 del 07 de noviembre de 2017, se informó al Comité  que con el radicado E-2017-030287 del 31-10-2017 se remitió a la dirección de políticas y estrategias de la Agencia de Defensa Jurídica del Estado, en el formato por ellos exigido, el borrador de la directriz institucional de conciliación para que una vez sea revisada previamente por la ANDJE, conforme a la metodología establecida por ellos pudiera someterse a la aprobación del Comité.
Al respecto, con el radicado 20173000079721 del 24-11-2017 la Dirección de Políticas de la Agencia se pronunció al respecto y realizó una serie de observaciones que pidió subsanar. En dicho marco el  18 de diciembre de 2017 se realizó una reunión con la Dra. Ariadna Lorena Alfonso,  asesora del Proyecto de Prevención del Daño Antijurídico y Directrices Institucionales de Conciliación de la Dirección de Políticas y Estrategias de la ANDJE, quien tras realizar un reconocimiento por la gestión adelantada y la forma atinada como se diligenciaron los formatos de la directriz, finalmente precisó que dado objeto general de la directriz, en su criterio,  tal situación no  podía encuadrarse dentro del alcance de la metodología por ellos establecida en la Agencia, por lo que, para ella, no resultaba posible subsanar las observaciones por ellos realizadas.
En estas condiciones,  al margen de la situación de forma de la ANDJE, el Comité conserva sus facultades para aprobar la directriz institucional planteada en el marco de sus competencias, en especial la prevista en el numeral 4 del artículo 2.2.4.3.1.2.5. del Decreto 1069 de 2015, consisten en: “Fijar directrices institucionales para la aplicación de los mecanismos de arreglo directo, tales como la transacción y la conciliación, sin perjuicio de su estudio y decisión en cada caso concreto.”
En tal virtud, el Comité de Conciliación, aprobó la directriz de conciliación No. 01 de 2017, tal  y como consta en el acta 018 del 21-12-2017 que, con todos sus soportes documentales, se adjunta como evidencia del cumplimiento de esta acción del plan de mejoramiento. </t>
  </si>
  <si>
    <t>https://drive.google.com/open?id=1d-fNb2ZrLBmWSLuoXyOzEWfx2HQ6v9VZ</t>
  </si>
  <si>
    <t>En el archivo de evidencias se adjuntan los soportes y los resultados de la gestión que al respecto se adelantó ante la ANDJE en cumplimiento de esta acción de mejora.</t>
  </si>
  <si>
    <t>https://drive.google.com/open?id=16KzhciVXLgwhvy6s8GgeyZAgTcOs1bb9</t>
  </si>
  <si>
    <t>Si bien la fecha de inicio de la actividad de mejora es el 30 de diciembre de 2017,  con lo cual el periodo es posterior al de éste reporte, se considera pertinente registrar que con posterioridad a la presentación del plan de mejoramiento se realizaron dos comités de verificación de cumplimiento a la medida cautelar, de los cuales se adjunta como evidencia el acta que se levantó del realizado el 14-09-2017, pues el acta del realizado el 30-11-2017 aún no está lista.</t>
  </si>
  <si>
    <t>https://drive.google.com/open?id=1suM5Xs3yDDe3tPL4iCORijaEPFRyrlWz</t>
  </si>
  <si>
    <t>En relación con la  actividad del plan de mejoramiento de Recepción y análisis de los avances mensuales de obra presentados por FINDETER al Fondo Adaptación, se adjunta como evidencia un archivo que contiene los informes de supervisión al CONTRATO INTERADMINISTRATIVO No. 203 DE 2014 correspondientes a los meses de septiembre y octubre de 2017, respecto al mes de noviembre, el sector de agua y saneamiento del Fondo Adaptación, solicitó a FINDETER la presentación del informe correspondiente a dicho mes, mediante correos electrónicos de fechas, 7 de dic, 18 de dic y 19 de dic de 2017, sin que hasta el momento se haya recibido el documento en mención. Respecto al mes de diciembre, como es apenas lógico aún está corriendo el periodo, con lo cual sólo podrá solicitarse el informe en el mes de enero de 2018.</t>
  </si>
  <si>
    <t>https://drive.google.com/open?id=1JBtolbdZuwRh-x6EEYenLIkbkrZUj8sP</t>
  </si>
  <si>
    <t>El Equipo de Trabajo Gestión Financiera mediante radicado i-2017-016878 solicito a Prevalidación de pagos ajustar el formato del informe de supervisión y cumplimiento incluyendo un item de fecha de elaboración.</t>
  </si>
  <si>
    <t>https://drive.google.com/open?id=1ep2BtmPCDk1PMr3L_rPADRTaKOr2LE53</t>
  </si>
  <si>
    <t>El Equipo de Trabajo de Gestión Financiera solicitó concepto a la Contaduria General de la Nación mediante radicado E-2017-041255 sobre el procedimiento a seguir para ajustar centavos y/o pesos resultantes del registro de documentos soportes (causación y pago)</t>
  </si>
  <si>
    <t>https://drive.google.com/open?id=1BSSTw4e-hEgXWETPggU9j8bYttxZnltB</t>
  </si>
  <si>
    <t xml:space="preserve">Se ajustaron los controles al proceso contable de los riesgos establecidos, de acuerdo a la política para la gestión del riesgo establecida por la Oficina Asesora de Planeación y Cumplimiento. </t>
  </si>
  <si>
    <t>https://drive.google.com/open?id=1ZuAMT9JhiSipLDJjSe200OzYgXHThbYM</t>
  </si>
  <si>
    <t xml:space="preserve">Se ajustaron los controles y riesgos de los procesos de tesoreria, presupuesto y contabilidad del macroproceso de Gestión Financiera, de acuerdo a los lineamientos establecidos por la Oficina de Planeación y Cumplimiento en la  política para la gestión del riesgo. </t>
  </si>
  <si>
    <t>https://drive.google.com/open?id=1iX_Z3B_n1t1TovpypPAltsRmIfrseUAZ</t>
  </si>
  <si>
    <r>
      <rPr>
        <b/>
        <sz val="11"/>
        <color indexed="8"/>
        <rFont val="Calibri"/>
        <family val="2"/>
        <scheme val="minor"/>
      </rPr>
      <t>Q3:</t>
    </r>
    <r>
      <rPr>
        <sz val="11"/>
        <color indexed="8"/>
        <rFont val="Calibri"/>
        <family val="2"/>
        <scheme val="minor"/>
      </rPr>
      <t xml:space="preserve">
Informe de avance por parte de la supervisión del proyecto (Supervisor: Victor Cardona) Contrato 107 de 2013. Se presentan informe No. 1 y No. 2.
</t>
    </r>
    <r>
      <rPr>
        <b/>
        <sz val="11"/>
        <color indexed="8"/>
        <rFont val="Calibri"/>
        <family val="2"/>
        <scheme val="minor"/>
      </rPr>
      <t xml:space="preserve">Q4:
</t>
    </r>
    <r>
      <rPr>
        <sz val="11"/>
        <color indexed="8"/>
        <rFont val="Calibri"/>
        <family val="2"/>
        <scheme val="minor"/>
      </rPr>
      <t>Informe trimestral No. 3 Cto 107 de 2013</t>
    </r>
  </si>
  <si>
    <r>
      <rPr>
        <b/>
        <sz val="11"/>
        <color indexed="8"/>
        <rFont val="Calibri"/>
        <family val="2"/>
        <scheme val="minor"/>
      </rPr>
      <t xml:space="preserve">Q3:
</t>
    </r>
    <r>
      <rPr>
        <sz val="11"/>
        <color indexed="8"/>
        <rFont val="Calibri"/>
        <family val="2"/>
        <scheme val="minor"/>
      </rPr>
      <t xml:space="preserve">_https://drive.google.com/open?id=0BwAP0VRdriRyZFVsdVB6NVBrSDA, 
_https://drive.google.com/open?id=0BwAP0VRdriRyWFh1aFFSSE1ERG8
</t>
    </r>
    <r>
      <rPr>
        <b/>
        <sz val="11"/>
        <color indexed="8"/>
        <rFont val="Calibri"/>
        <family val="2"/>
        <scheme val="minor"/>
      </rPr>
      <t xml:space="preserve">Q4:
</t>
    </r>
    <r>
      <rPr>
        <sz val="11"/>
        <color indexed="8"/>
        <rFont val="Calibri"/>
        <family val="2"/>
        <scheme val="minor"/>
      </rPr>
      <t>_https://drive.google.com/open?id=163Z2RKgemgN46oRRxdZS9yvG9MwsimJC</t>
    </r>
  </si>
  <si>
    <r>
      <rPr>
        <b/>
        <sz val="11"/>
        <color indexed="8"/>
        <rFont val="Calibri"/>
        <family val="2"/>
        <scheme val="minor"/>
      </rPr>
      <t>Q3:
_</t>
    </r>
    <r>
      <rPr>
        <sz val="11"/>
        <color indexed="8"/>
        <rFont val="Calibri"/>
        <family val="2"/>
        <scheme val="minor"/>
      </rPr>
      <t xml:space="preserve">https://drive.google.com/open?id=0BwAP0VRdriRyN0NOdkpLU2Z6VHc, 
_https://drive.google.com/open?id=0BwAP0VRdriRyUzBqZTBwbW01QXM
</t>
    </r>
    <r>
      <rPr>
        <b/>
        <sz val="11"/>
        <color indexed="8"/>
        <rFont val="Calibri"/>
        <family val="2"/>
        <scheme val="minor"/>
      </rPr>
      <t xml:space="preserve">Q4:
</t>
    </r>
    <r>
      <rPr>
        <sz val="11"/>
        <color indexed="8"/>
        <rFont val="Calibri"/>
        <family val="2"/>
        <scheme val="minor"/>
      </rPr>
      <t>_https://drive.google.com/open?id=1HMQ9E9bkIWvVVDeEP1YWKNwJj2graGwc
_https://drive.google.com/open?id=1D0SWMeDby4f79Wz4x9YgUJyF9M-Ck_LJ</t>
    </r>
  </si>
  <si>
    <r>
      <rPr>
        <b/>
        <sz val="11"/>
        <color indexed="8"/>
        <rFont val="Calibri"/>
        <family val="2"/>
        <scheme val="minor"/>
      </rPr>
      <t xml:space="preserve">Q3:
</t>
    </r>
    <r>
      <rPr>
        <sz val="11"/>
        <color indexed="8"/>
        <rFont val="Calibri"/>
        <family val="2"/>
        <scheme val="minor"/>
      </rPr>
      <t xml:space="preserve">Informe Trimestral de seguimiento que garantiza la entrega de la obra, correspondiente al contrato 851 de 2014.
</t>
    </r>
    <r>
      <rPr>
        <b/>
        <sz val="11"/>
        <color indexed="8"/>
        <rFont val="Calibri"/>
        <family val="2"/>
        <scheme val="minor"/>
      </rPr>
      <t xml:space="preserve">Q4:
</t>
    </r>
    <r>
      <rPr>
        <sz val="11"/>
        <color indexed="8"/>
        <rFont val="Calibri"/>
        <family val="2"/>
        <scheme val="minor"/>
      </rPr>
      <t>Informe Trimestral de ejecución proyecto</t>
    </r>
  </si>
  <si>
    <r>
      <rPr>
        <b/>
        <sz val="11"/>
        <color indexed="8"/>
        <rFont val="Calibri"/>
        <family val="2"/>
        <scheme val="minor"/>
      </rPr>
      <t xml:space="preserve">Q3:
</t>
    </r>
    <r>
      <rPr>
        <sz val="11"/>
        <color indexed="8"/>
        <rFont val="Calibri"/>
        <family val="2"/>
        <scheme val="minor"/>
      </rPr>
      <t xml:space="preserve">_https://drive.google.com/open?id=0BwAP0VRdriRyQ3drQmp3aUE4cjA, 
_https://drive.google.com/open?id=0BwAP0VRdriRySXlhbzB6eXNBQlk, 
_https://drive.google.com/open?id=0BwAP0VRdriRyUXpfYjhZdERwVVU
</t>
    </r>
    <r>
      <rPr>
        <b/>
        <sz val="11"/>
        <color indexed="8"/>
        <rFont val="Calibri"/>
        <family val="2"/>
        <scheme val="minor"/>
      </rPr>
      <t xml:space="preserve">Q4:
</t>
    </r>
    <r>
      <rPr>
        <sz val="11"/>
        <color indexed="8"/>
        <rFont val="Calibri"/>
        <family val="2"/>
        <scheme val="minor"/>
      </rPr>
      <t>_https://drive.google.com/open?id=15uF99oN3m8XN6lik0tjIroiX8tyFGZba
_https://drive.google.com/open?id=1OI6-rRr88ejqj7OgIQQMVfySAr6RQ4zy
_https://drive.google.com/open?id=1lIVdVy5pCSpn_C9hVDwEI5iQDfugHraD</t>
    </r>
  </si>
  <si>
    <r>
      <rPr>
        <b/>
        <sz val="11"/>
        <color indexed="8"/>
        <rFont val="Calibri"/>
        <family val="2"/>
        <scheme val="minor"/>
      </rPr>
      <t>Q3:
_</t>
    </r>
    <r>
      <rPr>
        <sz val="11"/>
        <color indexed="8"/>
        <rFont val="Calibri"/>
        <family val="2"/>
        <scheme val="minor"/>
      </rPr>
      <t xml:space="preserve">Se realizaron dos sesiones de divulgación, socialización y entrenamiento sobre los nuevos lineamientos de seguimiento y control de los contratos por parte de los supervisores e interventores. La primera fue el 07/04/2017 y la otra fue el 26/07/2017.
</t>
    </r>
    <r>
      <rPr>
        <b/>
        <sz val="11"/>
        <color indexed="8"/>
        <rFont val="Calibri"/>
        <family val="2"/>
        <scheme val="minor"/>
      </rPr>
      <t xml:space="preserve">Q4:
</t>
    </r>
    <r>
      <rPr>
        <sz val="11"/>
        <color indexed="8"/>
        <rFont val="Calibri"/>
        <family val="2"/>
        <scheme val="minor"/>
      </rPr>
      <t>_Memorando dirigido a Secretaría General: "Solicitud para modificación Instructivo de Seguimiento y Control de contratos, como parte integral del manual de contratación vigente de la entidad".</t>
    </r>
  </si>
  <si>
    <r>
      <rPr>
        <b/>
        <sz val="11"/>
        <color indexed="8"/>
        <rFont val="Calibri"/>
        <family val="2"/>
        <scheme val="minor"/>
      </rPr>
      <t xml:space="preserve">Q3:
</t>
    </r>
    <r>
      <rPr>
        <sz val="11"/>
        <color indexed="8"/>
        <rFont val="Calibri"/>
        <family val="2"/>
        <scheme val="minor"/>
      </rPr>
      <t xml:space="preserve">_https://drive.google.com/open?id=0B-NiIXaOI5ZENlJZTTJ5eUd3TnM, 
_https://drive.google.com/open?id=0B-NiIXaOI5ZEd0JkSlpaSnp3Ums
</t>
    </r>
    <r>
      <rPr>
        <b/>
        <sz val="11"/>
        <color indexed="8"/>
        <rFont val="Calibri"/>
        <family val="2"/>
        <scheme val="minor"/>
      </rPr>
      <t xml:space="preserve">Q4:
</t>
    </r>
    <r>
      <rPr>
        <sz val="11"/>
        <color indexed="8"/>
        <rFont val="Calibri"/>
        <family val="2"/>
        <scheme val="minor"/>
      </rPr>
      <t>_https://drive.google.com/open?id=1sfmiPPI2EzHb-FvTz3qHV7Hf31y-eZjB</t>
    </r>
  </si>
  <si>
    <r>
      <rPr>
        <b/>
        <sz val="11"/>
        <color indexed="8"/>
        <rFont val="Calibri"/>
        <family val="2"/>
        <scheme val="minor"/>
      </rPr>
      <t xml:space="preserve">Q3:
</t>
    </r>
    <r>
      <rPr>
        <sz val="11"/>
        <color indexed="8"/>
        <rFont val="Calibri"/>
        <family val="2"/>
        <scheme val="minor"/>
      </rPr>
      <t xml:space="preserve">Se realizaron 2 sesiones de capacitación sobre los lineamientos para el seguimiento y control de los proyectos: una el 07/04/2017 y la otra el 26/07/2017.
</t>
    </r>
    <r>
      <rPr>
        <b/>
        <sz val="11"/>
        <color indexed="8"/>
        <rFont val="Calibri"/>
        <family val="2"/>
        <scheme val="minor"/>
      </rPr>
      <t xml:space="preserve">Q4:
</t>
    </r>
    <r>
      <rPr>
        <sz val="11"/>
        <color indexed="8"/>
        <rFont val="Calibri"/>
        <family val="2"/>
        <scheme val="minor"/>
      </rPr>
      <t>_1 presentación que complementa el acta de asistencia a la capacitación</t>
    </r>
  </si>
  <si>
    <r>
      <rPr>
        <b/>
        <sz val="11"/>
        <color indexed="8"/>
        <rFont val="Calibri"/>
        <family val="2"/>
        <scheme val="minor"/>
      </rPr>
      <t xml:space="preserve">Q3:
</t>
    </r>
    <r>
      <rPr>
        <sz val="11"/>
        <color indexed="8"/>
        <rFont val="Calibri"/>
        <family val="2"/>
        <scheme val="minor"/>
      </rPr>
      <t xml:space="preserve">Se realizaron dos sesiones de divulgación, socialización y entrenamiento sobre los nuevos lineamientos de seguimiento y control de los contratos por parte de los supervisores e interventores. La primera fue el 07/04/2017 y la otra fue el 26/07/2017.
</t>
    </r>
    <r>
      <rPr>
        <b/>
        <sz val="11"/>
        <color indexed="8"/>
        <rFont val="Calibri"/>
        <family val="2"/>
        <scheme val="minor"/>
      </rPr>
      <t>Q4:</t>
    </r>
    <r>
      <rPr>
        <sz val="11"/>
        <color indexed="8"/>
        <rFont val="Calibri"/>
        <family val="2"/>
        <scheme val="minor"/>
      </rPr>
      <t xml:space="preserve">
1 presentación que complementa las actas de asistencias a la capacitación</t>
    </r>
  </si>
  <si>
    <r>
      <rPr>
        <b/>
        <sz val="11"/>
        <color indexed="8"/>
        <rFont val="Calibri"/>
        <family val="2"/>
        <scheme val="minor"/>
      </rPr>
      <t xml:space="preserve">Q3:
</t>
    </r>
    <r>
      <rPr>
        <sz val="11"/>
        <color indexed="8"/>
        <rFont val="Calibri"/>
        <family val="2"/>
        <scheme val="minor"/>
      </rPr>
      <t xml:space="preserve">_https://drive.google.com/open?id=0B-NiIXaOI5ZEWERhaVQxTEk4Nmc, 
_https://drive.google.com/open?id=0B-NiIXaOI5ZEb2I0enpnZF8zbkE
</t>
    </r>
    <r>
      <rPr>
        <b/>
        <sz val="11"/>
        <color indexed="8"/>
        <rFont val="Calibri"/>
        <family val="2"/>
        <scheme val="minor"/>
      </rPr>
      <t xml:space="preserve">Q4:
</t>
    </r>
    <r>
      <rPr>
        <sz val="11"/>
        <color indexed="8"/>
        <rFont val="Calibri"/>
        <family val="2"/>
        <scheme val="minor"/>
      </rPr>
      <t>_https://drive.google.com/open?id=1s6VuOiy2ONoiQfUn8RhKMJh9iSkcF6YW
_https://drive.google.com/open?id=1zbt9xXz_eDXDHBUQ7BMRf4S94ZLJYn5Q</t>
    </r>
  </si>
  <si>
    <r>
      <rPr>
        <b/>
        <sz val="11"/>
        <color indexed="8"/>
        <rFont val="Calibri"/>
        <family val="2"/>
        <scheme val="minor"/>
      </rPr>
      <t xml:space="preserve">Q3:
</t>
    </r>
    <r>
      <rPr>
        <sz val="11"/>
        <color indexed="8"/>
        <rFont val="Calibri"/>
        <family val="2"/>
        <scheme val="minor"/>
      </rPr>
      <t xml:space="preserve">Se realizaron dos sesiones de divulgación, socialización y entrenamiento sobre los nuevos lineamientos de seguimiento y control de los contratos por parte de los supervisores e interventores. La primera fue el 07/04/2017 y la otra fue el 26/07/2017.
</t>
    </r>
    <r>
      <rPr>
        <b/>
        <sz val="11"/>
        <color indexed="8"/>
        <rFont val="Calibri"/>
        <family val="2"/>
        <scheme val="minor"/>
      </rPr>
      <t xml:space="preserve">Q4:
</t>
    </r>
    <r>
      <rPr>
        <sz val="11"/>
        <color indexed="8"/>
        <rFont val="Calibri"/>
        <family val="2"/>
        <scheme val="minor"/>
      </rPr>
      <t>Memorabndo dirigido a Secretaría General: "Solicitud para modificación Instructivo de Seguimiento y Control de contratos, como parte integral del manual de contratación vigente de la entidad".</t>
    </r>
  </si>
  <si>
    <r>
      <rPr>
        <b/>
        <sz val="11"/>
        <color indexed="8"/>
        <rFont val="Calibri"/>
        <family val="2"/>
        <scheme val="minor"/>
      </rPr>
      <t xml:space="preserve">Q3:
</t>
    </r>
    <r>
      <rPr>
        <sz val="11"/>
        <color indexed="8"/>
        <rFont val="Calibri"/>
        <family val="2"/>
        <scheme val="minor"/>
      </rPr>
      <t xml:space="preserve">_https://drive.google.com/open?id=0B-NiIXaOI5ZEcGYxNUhDTENsRUU, 
_https://drive.google.com/open?id=0B-NiIXaOI5ZERUVURmtnVHVjUnM
</t>
    </r>
    <r>
      <rPr>
        <b/>
        <sz val="11"/>
        <color indexed="8"/>
        <rFont val="Calibri"/>
        <family val="2"/>
        <scheme val="minor"/>
      </rPr>
      <t xml:space="preserve">Q4:
</t>
    </r>
    <r>
      <rPr>
        <sz val="11"/>
        <color indexed="8"/>
        <rFont val="Calibri"/>
        <family val="2"/>
        <scheme val="minor"/>
      </rPr>
      <t>_https://drive.google.com/open?id=1ys3G5xwOHZ_QjuG6VjKCi7tOFnMpL2P7</t>
    </r>
  </si>
  <si>
    <r>
      <rPr>
        <b/>
        <sz val="11"/>
        <color indexed="8"/>
        <rFont val="Calibri"/>
        <family val="2"/>
        <scheme val="minor"/>
      </rPr>
      <t xml:space="preserve">Q3:
</t>
    </r>
    <r>
      <rPr>
        <sz val="11"/>
        <color indexed="8"/>
        <rFont val="Calibri"/>
        <family val="2"/>
        <scheme val="minor"/>
      </rPr>
      <t xml:space="preserve">Seguimiento periódico mediante Informe, de funcionario del Sector Transporte para la verificación del estado de las obras.
</t>
    </r>
    <r>
      <rPr>
        <b/>
        <sz val="11"/>
        <color indexed="8"/>
        <rFont val="Calibri"/>
        <family val="2"/>
        <scheme val="minor"/>
      </rPr>
      <t>Q4:</t>
    </r>
    <r>
      <rPr>
        <sz val="11"/>
        <color indexed="8"/>
        <rFont val="Calibri"/>
        <family val="2"/>
        <scheme val="minor"/>
      </rPr>
      <t xml:space="preserve">
INFORME DE SUPERVISIÓN DEL FONDO ADAPTACIÓN</t>
    </r>
  </si>
  <si>
    <r>
      <rPr>
        <b/>
        <sz val="11"/>
        <color indexed="8"/>
        <rFont val="Calibri"/>
        <family val="2"/>
        <scheme val="minor"/>
      </rPr>
      <t>Q3:
_</t>
    </r>
    <r>
      <rPr>
        <sz val="11"/>
        <color indexed="8"/>
        <rFont val="Calibri"/>
        <family val="2"/>
        <scheme val="minor"/>
      </rPr>
      <t xml:space="preserve">https://drive.google.com/open?id=0BwAP0VRdriRyOGUxSnV1ZHZ5U1k
</t>
    </r>
    <r>
      <rPr>
        <b/>
        <sz val="11"/>
        <color indexed="8"/>
        <rFont val="Calibri"/>
        <family val="2"/>
        <scheme val="minor"/>
      </rPr>
      <t xml:space="preserve">Q4:
</t>
    </r>
    <r>
      <rPr>
        <sz val="11"/>
        <color indexed="8"/>
        <rFont val="Calibri"/>
        <family val="2"/>
        <scheme val="minor"/>
      </rPr>
      <t>_https://drive.google.com/open?id=1DBgM8V-laspdgJdSwmcC4YyWzcx8vhEb</t>
    </r>
  </si>
  <si>
    <r>
      <rPr>
        <b/>
        <sz val="11"/>
        <color indexed="8"/>
        <rFont val="Calibri"/>
        <family val="2"/>
        <scheme val="minor"/>
      </rPr>
      <t xml:space="preserve">Q4:
</t>
    </r>
    <r>
      <rPr>
        <sz val="11"/>
        <color indexed="8"/>
        <rFont val="Calibri"/>
        <family val="2"/>
        <scheme val="minor"/>
      </rPr>
      <t>INFORME DE LA AUDITORIA SOBRE EL CUMPLIMIENTO DE LAS SUBSANACIONES</t>
    </r>
  </si>
  <si>
    <r>
      <rPr>
        <b/>
        <sz val="11"/>
        <color indexed="8"/>
        <rFont val="Calibri"/>
        <family val="2"/>
        <scheme val="minor"/>
      </rPr>
      <t xml:space="preserve">Q3:
</t>
    </r>
    <r>
      <rPr>
        <sz val="11"/>
        <color indexed="8"/>
        <rFont val="Calibri"/>
        <family val="2"/>
        <scheme val="minor"/>
      </rPr>
      <t xml:space="preserve">Se realizaron dos sesiones de divulgación, socialización y entrenamiento sobre los nuevos lineamientos de seguimiento y control de los contratos por parte de los supervisores e interventores. La primera fue el 07/04/2017 y la otra fue el 26/07/2017.
</t>
    </r>
    <r>
      <rPr>
        <b/>
        <sz val="11"/>
        <color indexed="8"/>
        <rFont val="Calibri"/>
        <family val="2"/>
        <scheme val="minor"/>
      </rPr>
      <t>Q4:</t>
    </r>
    <r>
      <rPr>
        <sz val="11"/>
        <color indexed="8"/>
        <rFont val="Calibri"/>
        <family val="2"/>
        <scheme val="minor"/>
      </rPr>
      <t xml:space="preserve">
Memorando dirigido a secretaría General "Solicitud para modificación Instructivo de Seguimiento y Control de contratos, como parte integral del manual de contratación vigente de la entidad".</t>
    </r>
  </si>
  <si>
    <r>
      <rPr>
        <b/>
        <sz val="11"/>
        <color indexed="8"/>
        <rFont val="Calibri"/>
        <family val="2"/>
        <scheme val="minor"/>
      </rPr>
      <t xml:space="preserve">Q3:
</t>
    </r>
    <r>
      <rPr>
        <sz val="11"/>
        <color indexed="8"/>
        <rFont val="Calibri"/>
        <family val="2"/>
        <scheme val="minor"/>
      </rPr>
      <t xml:space="preserve">_https://drive.google.com/open?id=0B-NiIXaOI5ZEQXJ3SFR3dmFjSmc, 
_https://drive.google.com/open?id=0B-NiIXaOI5ZEOWlaZDBtS1MzNlk
</t>
    </r>
    <r>
      <rPr>
        <b/>
        <sz val="11"/>
        <color indexed="8"/>
        <rFont val="Calibri"/>
        <family val="2"/>
        <scheme val="minor"/>
      </rPr>
      <t xml:space="preserve">Q4:
</t>
    </r>
    <r>
      <rPr>
        <sz val="11"/>
        <color indexed="8"/>
        <rFont val="Calibri"/>
        <family val="2"/>
        <scheme val="minor"/>
      </rPr>
      <t>_https://drive.google.com/open?id=1Wgi5KsSVjpzn0qpi265HSzOGH1G1pYtR</t>
    </r>
  </si>
  <si>
    <r>
      <rPr>
        <b/>
        <sz val="11"/>
        <color indexed="8"/>
        <rFont val="Calibri"/>
        <family val="2"/>
        <scheme val="minor"/>
      </rPr>
      <t>Q3:</t>
    </r>
    <r>
      <rPr>
        <sz val="11"/>
        <color indexed="8"/>
        <rFont val="Calibri"/>
        <family val="2"/>
        <scheme val="minor"/>
      </rPr>
      <t xml:space="preserve">
Se realizaron dos sesiones de divulgación, socialización y entrenamiento sobre los nuevos lineamientos de seguimiento y control de los contratos por parte de los supervisores e interventores. La primera fue el 07/04/2017 y la otra fue el 26/07/2017.</t>
    </r>
  </si>
  <si>
    <r>
      <rPr>
        <b/>
        <sz val="11"/>
        <color indexed="8"/>
        <rFont val="Calibri"/>
        <family val="2"/>
        <scheme val="minor"/>
      </rPr>
      <t>Q3:</t>
    </r>
    <r>
      <rPr>
        <sz val="11"/>
        <color indexed="8"/>
        <rFont val="Calibri"/>
        <family val="2"/>
        <scheme val="minor"/>
      </rPr>
      <t xml:space="preserve">
_https://drive.google.com/open?id=0B-NiIXaOI5ZESUNGRXNWYUtOMEU, 
_https://drive.google.com/open?id=0B-NiIXaOI5ZEOU1iUFBCX0Y5cms</t>
    </r>
  </si>
  <si>
    <r>
      <rPr>
        <b/>
        <sz val="11"/>
        <color indexed="8"/>
        <rFont val="Calibri"/>
        <family val="2"/>
        <scheme val="minor"/>
      </rPr>
      <t>Q4:</t>
    </r>
    <r>
      <rPr>
        <sz val="11"/>
        <color indexed="8"/>
        <rFont val="Calibri"/>
        <family val="2"/>
        <scheme val="minor"/>
      </rPr>
      <t xml:space="preserve">
_https://drive.google.com/open?id=1Tb5ikBTUsgqqw_qWNQplTy00T1bD2_FS
_https://drive.google.com/open?id=1S164Z4-tNv3U0zRQU7VsfcYMSEEZzSUf</t>
    </r>
  </si>
  <si>
    <r>
      <rPr>
        <b/>
        <sz val="11"/>
        <color indexed="8"/>
        <rFont val="Calibri"/>
        <family val="2"/>
        <scheme val="minor"/>
      </rPr>
      <t>Q4:</t>
    </r>
    <r>
      <rPr>
        <sz val="11"/>
        <color indexed="8"/>
        <rFont val="Calibri"/>
        <family val="2"/>
        <scheme val="minor"/>
      </rPr>
      <t xml:space="preserve">
                 1
INFORME DE INTERVENTORIA DONDE SE EVIDENCIA EL CUMPLIMIENTO DE LA REPARACION E LOS FALLOS ENCONTRADOS EN OBRA</t>
    </r>
  </si>
  <si>
    <r>
      <rPr>
        <b/>
        <sz val="11"/>
        <color indexed="8"/>
        <rFont val="Calibri"/>
        <family val="2"/>
        <scheme val="minor"/>
      </rPr>
      <t xml:space="preserve">Q3:
</t>
    </r>
    <r>
      <rPr>
        <sz val="11"/>
        <color indexed="8"/>
        <rFont val="Calibri"/>
        <family val="2"/>
        <scheme val="minor"/>
      </rPr>
      <t>Se realizaron dos sesiones de divulgación, socialización y entrenamiento sobre los nuevos lineamientos de seguimiento y control de los contratos por parte de los supervisores e interventores. La primera fue el 07/04/2017 y la otra fue el 26/07/2017.</t>
    </r>
  </si>
  <si>
    <r>
      <rPr>
        <b/>
        <sz val="11"/>
        <color indexed="8"/>
        <rFont val="Calibri"/>
        <family val="2"/>
        <scheme val="minor"/>
      </rPr>
      <t>Q3:
_</t>
    </r>
    <r>
      <rPr>
        <sz val="11"/>
        <color indexed="8"/>
        <rFont val="Calibri"/>
        <family val="2"/>
        <scheme val="minor"/>
      </rPr>
      <t>https://drive.google.com/open?id=0B-NiIXaOI5ZETk5wMDRMMm84Tmc, 
_https://drive.google.com/open?id=0B-NiIXaOI5ZEazZzeXpjd0k4OFU</t>
    </r>
  </si>
  <si>
    <r>
      <rPr>
        <b/>
        <sz val="11"/>
        <color indexed="8"/>
        <rFont val="Calibri"/>
        <family val="2"/>
        <scheme val="minor"/>
      </rPr>
      <t xml:space="preserve">Q4:
</t>
    </r>
    <r>
      <rPr>
        <sz val="11"/>
        <color indexed="8"/>
        <rFont val="Calibri"/>
        <family val="2"/>
        <scheme val="minor"/>
      </rPr>
      <t>Informe de interventoría donde se evidencia el cumplimiento de la reparaciones de los fallos encontrados.</t>
    </r>
  </si>
  <si>
    <r>
      <rPr>
        <b/>
        <sz val="11"/>
        <color indexed="8"/>
        <rFont val="Calibri"/>
        <family val="2"/>
        <scheme val="minor"/>
      </rPr>
      <t xml:space="preserve">Q4:
</t>
    </r>
    <r>
      <rPr>
        <sz val="11"/>
        <color indexed="8"/>
        <rFont val="Calibri"/>
        <family val="2"/>
        <scheme val="minor"/>
      </rPr>
      <t>_https://drive.google.com/open?id=0BwAP0VRdriRycnQ4ZmhxUHJ0OHc, 
_https://drive.google.com/open?id=0BwAP0VRdriRyekhKVEo0bXJpMVk</t>
    </r>
  </si>
  <si>
    <r>
      <rPr>
        <b/>
        <sz val="11"/>
        <color indexed="8"/>
        <rFont val="Calibri"/>
        <family val="2"/>
        <scheme val="minor"/>
      </rPr>
      <t xml:space="preserve">Q4:
</t>
    </r>
    <r>
      <rPr>
        <sz val="11"/>
        <color indexed="8"/>
        <rFont val="Calibri"/>
        <family val="2"/>
        <scheme val="minor"/>
      </rPr>
      <t>Informe funcionario para el seguimiento periódico de las obras y la verificación del estado de las mismas.</t>
    </r>
  </si>
  <si>
    <r>
      <rPr>
        <b/>
        <sz val="11"/>
        <color indexed="8"/>
        <rFont val="Calibri"/>
        <family val="2"/>
        <scheme val="minor"/>
      </rPr>
      <t xml:space="preserve">Q4:
</t>
    </r>
    <r>
      <rPr>
        <sz val="11"/>
        <color indexed="8"/>
        <rFont val="Calibri"/>
        <family val="2"/>
        <scheme val="minor"/>
      </rPr>
      <t>https://drive.google.com/open?id=0BwAP0VRdriRyLWhKSWFWRVgybXc</t>
    </r>
  </si>
  <si>
    <r>
      <rPr>
        <b/>
        <sz val="11"/>
        <rFont val="Calibri"/>
        <family val="2"/>
        <scheme val="minor"/>
      </rPr>
      <t xml:space="preserve">Q4:
</t>
    </r>
    <r>
      <rPr>
        <sz val="11"/>
        <rFont val="Calibri"/>
        <family val="2"/>
        <scheme val="minor"/>
      </rPr>
      <t>INFORME CONTRATO 059-2016 CGR-V1-21-12-2017
INFORME CONTRATO 060-2016 CGR V1-21-12-2017
INFORME CONTRATO 061-2016 CGR V1-21-12-2017
4_4_INF CTO 065-2016 CGR V1 21-12-2017</t>
    </r>
  </si>
  <si>
    <r>
      <rPr>
        <b/>
        <sz val="11"/>
        <rFont val="Calibri"/>
        <family val="2"/>
        <scheme val="minor"/>
      </rPr>
      <t xml:space="preserve">Q4:
</t>
    </r>
    <r>
      <rPr>
        <sz val="11"/>
        <rFont val="Calibri"/>
        <family val="2"/>
        <scheme val="minor"/>
      </rPr>
      <t>_https://drive.google.com/open?id=1XIq3f4W7u_fqXslVT-JnyxVIJ178q-3i
_https://drive.google.com/open?id=1YrQndijEYXX__IMpS_1f-vMyiwCZvgrv
_https://drive.google.com/open?id=1cGT6JbVKk7G1wk-ijmO0IjRvjrAq4Hcj
_https://drive.google.com/open?id=1ZzQEq2o9I8YP9nHYsY6yoQxgU0AFaV8J</t>
    </r>
  </si>
  <si>
    <r>
      <rPr>
        <b/>
        <sz val="11"/>
        <rFont val="Calibri"/>
        <family val="2"/>
        <scheme val="minor"/>
      </rPr>
      <t xml:space="preserve">Q4:
</t>
    </r>
    <r>
      <rPr>
        <sz val="11"/>
        <rFont val="Calibri"/>
        <family val="2"/>
        <scheme val="minor"/>
      </rPr>
      <t>RESPUESTA HALLAZGO CTO 064-2016-CGR</t>
    </r>
  </si>
  <si>
    <r>
      <rPr>
        <b/>
        <sz val="11"/>
        <rFont val="Calibri"/>
        <family val="2"/>
        <scheme val="minor"/>
      </rPr>
      <t xml:space="preserve">Q4:
</t>
    </r>
    <r>
      <rPr>
        <sz val="11"/>
        <rFont val="Calibri"/>
        <family val="2"/>
        <scheme val="minor"/>
      </rPr>
      <t>https://drive.google.com/open?id=1wdXBHAzFHtiZ7__iVblhnVt5DqmNgZs8</t>
    </r>
  </si>
  <si>
    <r>
      <rPr>
        <b/>
        <sz val="11"/>
        <rFont val="Calibri"/>
        <family val="2"/>
        <scheme val="minor"/>
      </rPr>
      <t xml:space="preserve">Q4:
</t>
    </r>
    <r>
      <rPr>
        <sz val="11"/>
        <rFont val="Calibri"/>
        <family val="2"/>
        <scheme val="minor"/>
      </rPr>
      <t>Informe de Seguimiento bimestral. Responsable supervisor del fondo</t>
    </r>
  </si>
  <si>
    <r>
      <rPr>
        <b/>
        <sz val="11"/>
        <rFont val="Calibri"/>
        <family val="2"/>
        <scheme val="minor"/>
      </rPr>
      <t xml:space="preserve">Q4:
</t>
    </r>
    <r>
      <rPr>
        <sz val="11"/>
        <rFont val="Calibri"/>
        <family val="2"/>
        <scheme val="minor"/>
      </rPr>
      <t>https://drive.google.com/open?id=1WK_2KPF4_sNv9a9BBG2TeAPPtE6ViqFm</t>
    </r>
  </si>
  <si>
    <r>
      <rPr>
        <b/>
        <sz val="11"/>
        <rFont val="Calibri"/>
        <family val="2"/>
        <scheme val="minor"/>
      </rPr>
      <t xml:space="preserve">Q4:
</t>
    </r>
    <r>
      <rPr>
        <sz val="11"/>
        <rFont val="Calibri"/>
        <family val="2"/>
        <scheme val="minor"/>
      </rPr>
      <t>Actas de seguimiento con compormisos establecidos y fechas de reporte de los mismos.</t>
    </r>
  </si>
  <si>
    <r>
      <rPr>
        <b/>
        <sz val="11"/>
        <color indexed="8"/>
        <rFont val="Calibri"/>
        <family val="2"/>
        <scheme val="minor"/>
      </rPr>
      <t>Q4:
_</t>
    </r>
    <r>
      <rPr>
        <sz val="11"/>
        <color indexed="8"/>
        <rFont val="Calibri"/>
        <family val="2"/>
        <scheme val="minor"/>
      </rPr>
      <t>https://drive.google.com/open?id=1ThV8aQ9Z1Uz_QBzJ_rcQYeac6_K0L2ZZ
_https://drive.google.com/open?id=12xKdSEjy9G4EUppYkXVlMVu_29F7kN9F</t>
    </r>
  </si>
  <si>
    <r>
      <rPr>
        <b/>
        <sz val="11"/>
        <rFont val="Calibri"/>
        <family val="2"/>
        <scheme val="minor"/>
      </rPr>
      <t xml:space="preserve">Q4:
</t>
    </r>
    <r>
      <rPr>
        <sz val="11"/>
        <rFont val="Calibri"/>
        <family val="2"/>
        <scheme val="minor"/>
      </rPr>
      <t>informe bimestral del avance de la obra hasta su entrega.</t>
    </r>
  </si>
  <si>
    <r>
      <rPr>
        <b/>
        <sz val="11"/>
        <rFont val="Calibri"/>
        <family val="2"/>
        <scheme val="minor"/>
      </rPr>
      <t xml:space="preserve">Q4:
</t>
    </r>
    <r>
      <rPr>
        <sz val="11"/>
        <rFont val="Calibri"/>
        <family val="2"/>
        <scheme val="minor"/>
      </rPr>
      <t>https://drive.google.com/open?id=1bMvdGMYdjTNdr54333L67n1YWGqgAVvq</t>
    </r>
  </si>
  <si>
    <r>
      <rPr>
        <b/>
        <sz val="11"/>
        <rFont val="Calibri"/>
        <family val="2"/>
        <scheme val="minor"/>
      </rPr>
      <t xml:space="preserve">Q4:
</t>
    </r>
    <r>
      <rPr>
        <sz val="11"/>
        <rFont val="Calibri"/>
        <family val="2"/>
        <scheme val="minor"/>
      </rPr>
      <t>Visita e informe bimestral del avance de la obra hasta su entrega</t>
    </r>
  </si>
  <si>
    <r>
      <rPr>
        <b/>
        <sz val="11"/>
        <rFont val="Calibri"/>
        <family val="2"/>
        <scheme val="minor"/>
      </rPr>
      <t xml:space="preserve">Q4:
</t>
    </r>
    <r>
      <rPr>
        <sz val="11"/>
        <rFont val="Calibri"/>
        <family val="2"/>
        <scheme val="minor"/>
      </rPr>
      <t>https://drive.google.com/open?id=1drYtDm88Rb_Se_1tvTU5yRYb76_hBZHD</t>
    </r>
  </si>
  <si>
    <r>
      <rPr>
        <b/>
        <sz val="11"/>
        <rFont val="Calibri"/>
        <family val="2"/>
        <scheme val="minor"/>
      </rPr>
      <t xml:space="preserve">Q4:
</t>
    </r>
    <r>
      <rPr>
        <sz val="11"/>
        <rFont val="Calibri"/>
        <family val="2"/>
        <scheme val="minor"/>
      </rPr>
      <t>Visita e informe bimestral del avance de la obra</t>
    </r>
  </si>
  <si>
    <r>
      <rPr>
        <b/>
        <sz val="11"/>
        <rFont val="Calibri"/>
        <family val="2"/>
        <scheme val="minor"/>
      </rPr>
      <t xml:space="preserve">Q4:
</t>
    </r>
    <r>
      <rPr>
        <sz val="11"/>
        <rFont val="Calibri"/>
        <family val="2"/>
        <scheme val="minor"/>
      </rPr>
      <t>https://drive.google.com/open?id=1Az3M5dNi8-hDqYxOU8NZyCmbptBCt5uf</t>
    </r>
  </si>
  <si>
    <r>
      <rPr>
        <b/>
        <sz val="11"/>
        <rFont val="Calibri"/>
        <family val="2"/>
        <scheme val="minor"/>
      </rPr>
      <t xml:space="preserve">Q4:
</t>
    </r>
    <r>
      <rPr>
        <sz val="11"/>
        <rFont val="Calibri"/>
        <family val="2"/>
        <scheme val="minor"/>
      </rPr>
      <t>Visita e informe bimestral del avance de la obra hasta su entrega.</t>
    </r>
  </si>
  <si>
    <r>
      <rPr>
        <b/>
        <sz val="11"/>
        <rFont val="Calibri"/>
        <family val="2"/>
        <scheme val="minor"/>
      </rPr>
      <t xml:space="preserve">Q4:
</t>
    </r>
    <r>
      <rPr>
        <sz val="11"/>
        <rFont val="Calibri"/>
        <family val="2"/>
        <scheme val="minor"/>
      </rPr>
      <t>https://drive.google.com/open?id=1sLpr6EaD5LllWZOT3pu_JVoCZdKc09SS</t>
    </r>
  </si>
  <si>
    <r>
      <rPr>
        <b/>
        <sz val="11"/>
        <rFont val="Calibri"/>
        <family val="2"/>
        <scheme val="minor"/>
      </rPr>
      <t xml:space="preserve">Q4:
</t>
    </r>
    <r>
      <rPr>
        <sz val="11"/>
        <rFont val="Calibri"/>
        <family val="2"/>
        <scheme val="minor"/>
      </rPr>
      <t>Informe bimestral resaltando las acciones adelantadas.</t>
    </r>
  </si>
  <si>
    <r>
      <rPr>
        <b/>
        <sz val="11"/>
        <rFont val="Calibri"/>
        <family val="2"/>
        <scheme val="minor"/>
      </rPr>
      <t>Q4:
_</t>
    </r>
    <r>
      <rPr>
        <sz val="11"/>
        <rFont val="Calibri"/>
        <family val="2"/>
        <scheme val="minor"/>
      </rPr>
      <t>https://drive.google.com/open?id=1Ne1rnA9Pu1iQiyAawLgOV5afdOxGzxMu
_https://drive.google.com/open?id=17YvAwbCvrM9RN1wVePJwUu6Acykukbdv</t>
    </r>
  </si>
  <si>
    <r>
      <rPr>
        <b/>
        <sz val="11"/>
        <rFont val="Calibri"/>
        <family val="2"/>
        <scheme val="minor"/>
      </rPr>
      <t xml:space="preserve">Q4:
</t>
    </r>
    <r>
      <rPr>
        <sz val="11"/>
        <rFont val="Calibri"/>
        <family val="2"/>
        <scheme val="minor"/>
      </rPr>
      <t>_https://drive.google.com/open?id=19M5wfAOMTiKzgzbZxKPB8fAVIYsTCGcc</t>
    </r>
  </si>
  <si>
    <r>
      <rPr>
        <b/>
        <sz val="11"/>
        <rFont val="Calibri"/>
        <family val="2"/>
        <scheme val="minor"/>
      </rPr>
      <t xml:space="preserve">Q4:
</t>
    </r>
    <r>
      <rPr>
        <sz val="11"/>
        <rFont val="Calibri"/>
        <family val="2"/>
        <scheme val="minor"/>
      </rPr>
      <t>lineamientos ajustados al Seguimiento y Control de proyectos en su componente de Gestión Ambiental para el seguimiento (Tomo 2)</t>
    </r>
  </si>
  <si>
    <r>
      <rPr>
        <b/>
        <sz val="11"/>
        <rFont val="Calibri"/>
        <family val="2"/>
        <scheme val="minor"/>
      </rPr>
      <t xml:space="preserve">Q4:
</t>
    </r>
    <r>
      <rPr>
        <sz val="11"/>
        <rFont val="Calibri"/>
        <family val="2"/>
        <scheme val="minor"/>
      </rPr>
      <t>https://drive.google.com/open?id=1Zd0D4dyBWPDJzb2LkaEeTZhCMwc1Ot0Q</t>
    </r>
  </si>
  <si>
    <r>
      <rPr>
        <b/>
        <sz val="11"/>
        <rFont val="Calibri"/>
        <family val="2"/>
        <scheme val="minor"/>
      </rPr>
      <t xml:space="preserve">Q4:
</t>
    </r>
    <r>
      <rPr>
        <sz val="11"/>
        <rFont val="Calibri"/>
        <family val="2"/>
        <scheme val="minor"/>
      </rPr>
      <t>Link correspondiente para el repositorio de evidencias ambientales del sector transporte.
https://drive.google.com/drive/folders/1gLhUcdSgnvjkQs6dV0CM6liifDUWflp5?usp=sharing</t>
    </r>
  </si>
  <si>
    <r>
      <rPr>
        <b/>
        <sz val="11"/>
        <rFont val="Calibri"/>
        <family val="2"/>
        <scheme val="minor"/>
      </rPr>
      <t xml:space="preserve">Q4:
</t>
    </r>
    <r>
      <rPr>
        <sz val="11"/>
        <rFont val="Calibri"/>
        <family val="2"/>
        <scheme val="minor"/>
      </rPr>
      <t>https://drive.google.com/open?id=11CFn4Dqe0OjQNhvRz6PHXfX-T5jsOSIU</t>
    </r>
  </si>
  <si>
    <r>
      <rPr>
        <b/>
        <sz val="11"/>
        <color indexed="8"/>
        <rFont val="Calibri"/>
        <family val="2"/>
        <scheme val="minor"/>
      </rPr>
      <t>Q4:</t>
    </r>
    <r>
      <rPr>
        <sz val="11"/>
        <color indexed="8"/>
        <rFont val="Calibri"/>
        <family val="2"/>
        <scheme val="minor"/>
      </rPr>
      <t xml:space="preserve">
https://drive.google.com/open?id=1v565Pg3E91AeFwk__mzI-v0VcSDtEzdp</t>
    </r>
  </si>
  <si>
    <r>
      <rPr>
        <b/>
        <sz val="11"/>
        <color indexed="8"/>
        <rFont val="Calibri"/>
        <family val="2"/>
        <scheme val="minor"/>
      </rPr>
      <t xml:space="preserve">Q3:
</t>
    </r>
    <r>
      <rPr>
        <sz val="11"/>
        <color indexed="8"/>
        <rFont val="Calibri"/>
        <family val="2"/>
        <scheme val="minor"/>
      </rPr>
      <t xml:space="preserve">Fueron enviados mediante correo electrónico por WEB Transfer,  teniendo en cuenta que son archivos con gran peso.
</t>
    </r>
    <r>
      <rPr>
        <b/>
        <sz val="11"/>
        <color indexed="8"/>
        <rFont val="Calibri"/>
        <family val="2"/>
        <scheme val="minor"/>
      </rPr>
      <t xml:space="preserve">Q4:
</t>
    </r>
    <r>
      <rPr>
        <sz val="11"/>
        <color indexed="8"/>
        <rFont val="Calibri"/>
        <family val="2"/>
        <scheme val="minor"/>
      </rPr>
      <t>El sector Salud, cumpliendo con la actividad, ha venido remitiendo y soportando el envió de los estudios y diseños mediante comunicación escrita, como se sustenta con los soportes anexos:
- Sobre el Convenio No. 025 de 2013: Se envían por correo electrónico por WEB Transfer,  teniendo en cuenta que son archivos con gran peso. Se anexa soporte No. 21 025 de 2013 Entrega de estudios y diseños
- Sobre el Convenio No. 163 de 2013: Se envían por tercera vez mediante comunicación oficial. Se anexa soporte No. 21 163 de 2013 Entrega de estudios y diseños
- Sobre el Convenio No. 015 de 2017: Se envían por correo electrónico,  teniendo en cuenta que son archivos con gran peso. Se anexa soporte No. 015 de 2017 Entrega de estudios y diseños.
Asimismo, se presentan soportes de comunicados y correos electrónicos de entrega de estudios y diseños a los municipio de los convenios 178 de 2013, 019 de 2016, 021 de 2016, 046 de 2016.</t>
    </r>
  </si>
  <si>
    <r>
      <rPr>
        <b/>
        <sz val="11"/>
        <color indexed="8"/>
        <rFont val="Calibri"/>
        <family val="2"/>
        <scheme val="minor"/>
      </rPr>
      <t>Q3:
_</t>
    </r>
    <r>
      <rPr>
        <sz val="11"/>
        <color indexed="8"/>
        <rFont val="Calibri"/>
        <family val="2"/>
        <scheme val="minor"/>
      </rPr>
      <t xml:space="preserve">https://drive.google.com/open?id=0ByVTB_pG7qKzSHZiUEZyb0JCTG8, 
_https://drive.google.com/open?id=0ByVTB_pG7qKzWnl4MDlKVE9JR28
</t>
    </r>
    <r>
      <rPr>
        <b/>
        <sz val="11"/>
        <color indexed="8"/>
        <rFont val="Calibri"/>
        <family val="2"/>
        <scheme val="minor"/>
      </rPr>
      <t>Q4:</t>
    </r>
    <r>
      <rPr>
        <sz val="11"/>
        <color indexed="8"/>
        <rFont val="Calibri"/>
        <family val="2"/>
        <scheme val="minor"/>
      </rPr>
      <t xml:space="preserve">
https://drive.google.com/open?id=1vaNXFoz50bXc99yNrEqnjiQ0e-sFZjhk</t>
    </r>
  </si>
  <si>
    <r>
      <rPr>
        <b/>
        <sz val="11"/>
        <color indexed="8"/>
        <rFont val="Calibri"/>
        <family val="2"/>
        <scheme val="minor"/>
      </rPr>
      <t>Q3:</t>
    </r>
    <r>
      <rPr>
        <sz val="11"/>
        <color indexed="8"/>
        <rFont val="Calibri"/>
        <family val="2"/>
        <scheme val="minor"/>
      </rPr>
      <t xml:space="preserve">
El sector ha venido realizando reuniones de seguimiento con entidades territoriales frente a los convenios y de acuerdo con la necesitad. Según los soportes de actas remitidas con los archivos de evidencia.
</t>
    </r>
    <r>
      <rPr>
        <b/>
        <sz val="11"/>
        <color indexed="8"/>
        <rFont val="Calibri"/>
        <family val="2"/>
        <scheme val="minor"/>
      </rPr>
      <t xml:space="preserve">Q4:
</t>
    </r>
    <r>
      <rPr>
        <sz val="11"/>
        <color indexed="8"/>
        <rFont val="Calibri"/>
        <family val="2"/>
        <scheme val="minor"/>
      </rPr>
      <t>Esta es una labor continua, el sector  viene cumpliendo con las reuniones de seguimiento, como se presenta en los siguientes soportes de trámite.
- Sobre el Convenio No. 025 de 2013: Se anexa como soporte los listados de asistencia de  las de las reuniones de seguimiento a los convenios. Se anexa soporte No. 19 025 de 2013 Listado de asistencias
- Sobre el Convenio No. 163 de 2013: Se anexa como soporte los listados de asistencia de  las de las reuniones de seguimiento a los convenios. Se anexa soporte No. 19 163 de 2013 Listado de asistencias
- Sobre el Convenio No. 015 de 2017: Se anexa como soporte los listados de asistencia de  las de las reuniones de seguimiento a los convenios. Se anexa soporte No. 19 015 de 2017 Listado de asistencias.
 Igualmente, se presentan los soportes de actas de reunión con los municipio de Chimichagua, Soplaviento, San Cristóbal y Tibú, convenios 178 de 2013, 019 de 2016, 021 de 2016, 046 de 2016, respectivamente.</t>
    </r>
  </si>
  <si>
    <r>
      <rPr>
        <b/>
        <sz val="11"/>
        <color indexed="8"/>
        <rFont val="Calibri"/>
        <family val="2"/>
        <scheme val="minor"/>
      </rPr>
      <t>Q3:</t>
    </r>
    <r>
      <rPr>
        <sz val="11"/>
        <color indexed="8"/>
        <rFont val="Calibri"/>
        <family val="2"/>
        <scheme val="minor"/>
      </rPr>
      <t xml:space="preserve">
_https://drive.google.com/open?id=0ByVTB_pG7qKzQkl5aDEwbTg5X3c, 
_https://drive.google.com/open?id=0ByVTB_pG7qKzNUxqNDN5ZUllQkU, 
_https://drive.google.com/open?id=0ByVTB_pG7qKzNFI4STYzd1dCVDg, 
_https://drive.google.com/open?id=0ByVTB_pG7qKzUnNfVER6Ym1JY2c, 
_https://drive.google.com/open?id=0ByVTB_pG7qKzWlFuc1J4TFh4NUU, 
_https://drive.google.com/open?id=0ByVTB_pG7qKzRXFXMnNlTWFQaGc, 
_https://drive.google.com/open?id=0ByVTB_pG7qKzWWZYSW1OZWtDYUk
</t>
    </r>
    <r>
      <rPr>
        <b/>
        <sz val="11"/>
        <color indexed="8"/>
        <rFont val="Calibri"/>
        <family val="2"/>
        <scheme val="minor"/>
      </rPr>
      <t>Q4:</t>
    </r>
    <r>
      <rPr>
        <sz val="11"/>
        <color indexed="8"/>
        <rFont val="Calibri"/>
        <family val="2"/>
        <scheme val="minor"/>
      </rPr>
      <t xml:space="preserve">
https://drive.google.com/open?id=1mvtS_XETLR2myZ6sl_Bl0wZH8pJCVxi9</t>
    </r>
  </si>
  <si>
    <r>
      <rPr>
        <b/>
        <sz val="11"/>
        <color indexed="8"/>
        <rFont val="Calibri"/>
        <family val="2"/>
        <scheme val="minor"/>
      </rPr>
      <t>Q3</t>
    </r>
    <r>
      <rPr>
        <sz val="11"/>
        <color indexed="8"/>
        <rFont val="Calibri"/>
        <family val="2"/>
        <scheme val="minor"/>
      </rPr>
      <t xml:space="preserve">:
Se remitió comunicación a ente Territorial solicitando el cumplimiento con equipo de trabajo de acuerdo con el informe de la Interventoría.
</t>
    </r>
    <r>
      <rPr>
        <b/>
        <sz val="11"/>
        <color indexed="8"/>
        <rFont val="Calibri"/>
        <family val="2"/>
        <scheme val="minor"/>
      </rPr>
      <t xml:space="preserve">Q4:
</t>
    </r>
    <r>
      <rPr>
        <sz val="11"/>
        <color indexed="8"/>
        <rFont val="Calibri"/>
        <family val="2"/>
        <scheme val="minor"/>
      </rPr>
      <t>El Sector Salud  en cumplimiento con lo observado ha remitido varias comunicaciones a los entes territoriales una vez observa algún posible  incumplimiento, con el objetivo de que los proyectos no presenten inconvenientes en su ejecución, situación que se refleja en los soportes adjuntos correspondientes a los convenios 015 de 2017, 025 de 2013, 163 de 2013, 021 de 2016, 046 de 2013 y 178 de 2013, precisando que los soportes anexos corresponden al periodo establecido en el plan de mejoramiento. Con lo cual se demuestra que está cumpliendo.</t>
    </r>
  </si>
  <si>
    <r>
      <rPr>
        <b/>
        <sz val="11"/>
        <color indexed="8"/>
        <rFont val="Calibri"/>
        <family val="2"/>
        <scheme val="minor"/>
      </rPr>
      <t xml:space="preserve">Q3:
</t>
    </r>
    <r>
      <rPr>
        <sz val="11"/>
        <color indexed="8"/>
        <rFont val="Calibri"/>
        <family val="2"/>
        <scheme val="minor"/>
      </rPr>
      <t xml:space="preserve">https://drive.google.com/open?id=0ByVTB_pG7qKzcUpSSGltZnE0Qzg
</t>
    </r>
    <r>
      <rPr>
        <b/>
        <sz val="11"/>
        <color indexed="8"/>
        <rFont val="Calibri"/>
        <family val="2"/>
        <scheme val="minor"/>
      </rPr>
      <t xml:space="preserve">Q4:
</t>
    </r>
    <r>
      <rPr>
        <sz val="11"/>
        <color indexed="8"/>
        <rFont val="Calibri"/>
        <family val="2"/>
        <scheme val="minor"/>
      </rPr>
      <t>https://drive.google.com/open?id=1uF14I8lwsuvF4o4DlNHonq_ad_6sgEr9</t>
    </r>
  </si>
  <si>
    <r>
      <rPr>
        <b/>
        <sz val="11"/>
        <color indexed="8"/>
        <rFont val="Calibri"/>
        <family val="2"/>
        <scheme val="minor"/>
      </rPr>
      <t xml:space="preserve">Q4:
</t>
    </r>
    <r>
      <rPr>
        <sz val="11"/>
        <color indexed="8"/>
        <rFont val="Calibri"/>
        <family val="2"/>
        <scheme val="minor"/>
      </rPr>
      <t xml:space="preserve">En cumplimiento con lo observado se procedió en la participación de las capacitaciones realizadas el 26/07/2017 y el 22/11/2017, Se anexa como soporte las presentaciones a los supervisores del Sector Salud. Con la finalidad de divulgar, socializar los nuevos lineamientos y responsabilidades de los supervisores. </t>
    </r>
  </si>
  <si>
    <r>
      <rPr>
        <b/>
        <sz val="11"/>
        <rFont val="Calibri"/>
        <family val="2"/>
        <scheme val="minor"/>
      </rPr>
      <t xml:space="preserve">Q4:
</t>
    </r>
    <r>
      <rPr>
        <sz val="11"/>
        <rFont val="Calibri"/>
        <family val="2"/>
        <scheme val="minor"/>
      </rPr>
      <t xml:space="preserve">En cumplimiento con lo observado se procedió en la participación de las capacitaciones realizadas el 26/07/2017 y el 22/11/2017, Se anexa como soporte las presentaciones a los supervisores del Sector Salud. Con la finalidad de divulgar, socializar los nuevos lineamientos y responsabilidades de los supervisores. </t>
    </r>
  </si>
  <si>
    <r>
      <rPr>
        <b/>
        <sz val="11"/>
        <rFont val="Calibri"/>
        <family val="2"/>
        <scheme val="minor"/>
      </rPr>
      <t>Q4:</t>
    </r>
    <r>
      <rPr>
        <sz val="11"/>
        <rFont val="Calibri"/>
        <family val="2"/>
        <scheme val="minor"/>
      </rPr>
      <t xml:space="preserve">
https://drive.google.com/open?id=1HFNjRipqgh3oSAYo4CPe8eILVTIVfKKR</t>
    </r>
  </si>
  <si>
    <r>
      <rPr>
        <b/>
        <sz val="11"/>
        <color indexed="8"/>
        <rFont val="Calibri"/>
        <family val="2"/>
        <scheme val="minor"/>
      </rPr>
      <t xml:space="preserve">Q3:
</t>
    </r>
    <r>
      <rPr>
        <sz val="11"/>
        <color indexed="8"/>
        <rFont val="Calibri"/>
        <family val="2"/>
        <scheme val="minor"/>
      </rPr>
      <t xml:space="preserve">Se actualizó el procedimiento  4.2.2 del seguimiento y control de contratos ,liderados por la subgerencia de proyectos , de acuerdo como se registra en la presentación anexa como archivo de evidencia.
</t>
    </r>
    <r>
      <rPr>
        <b/>
        <sz val="11"/>
        <color indexed="8"/>
        <rFont val="Calibri"/>
        <family val="2"/>
        <scheme val="minor"/>
      </rPr>
      <t xml:space="preserve">Q4:
</t>
    </r>
    <r>
      <rPr>
        <sz val="11"/>
        <color indexed="8"/>
        <rFont val="Calibri"/>
        <family val="2"/>
        <scheme val="minor"/>
      </rPr>
      <t xml:space="preserve">En cumplimiento con lo observado la Subgerencia de Proyectos mediante la comunicación I-2017-029303 solicitó a Secretaría General incluir los nuevos  lineamientos en el respectivo manual.  </t>
    </r>
  </si>
  <si>
    <r>
      <rPr>
        <b/>
        <sz val="11"/>
        <color indexed="8"/>
        <rFont val="Calibri"/>
        <family val="2"/>
        <scheme val="minor"/>
      </rPr>
      <t>Q3:
_</t>
    </r>
    <r>
      <rPr>
        <sz val="11"/>
        <color indexed="8"/>
        <rFont val="Calibri"/>
        <family val="2"/>
        <scheme val="minor"/>
      </rPr>
      <t xml:space="preserve">https://drive.google.com/open?id=0ByVTB_pG7qKzMU1CNXJOUXVpTG8, 
_https://drive.google.com/open?id=0ByVTB_pG7qKzQmxRM2g2eFRZc0k
</t>
    </r>
    <r>
      <rPr>
        <b/>
        <sz val="11"/>
        <color indexed="8"/>
        <rFont val="Calibri"/>
        <family val="2"/>
        <scheme val="minor"/>
      </rPr>
      <t xml:space="preserve">Q4:
</t>
    </r>
    <r>
      <rPr>
        <sz val="11"/>
        <color indexed="8"/>
        <rFont val="Calibri"/>
        <family val="2"/>
        <scheme val="minor"/>
      </rPr>
      <t xml:space="preserve">https://drive.google.com/open?id=1D7yB8pHJLzCdwwKJpSxzbEdoS46i0p79
</t>
    </r>
  </si>
  <si>
    <r>
      <rPr>
        <b/>
        <sz val="11"/>
        <color indexed="8"/>
        <rFont val="Calibri"/>
        <family val="2"/>
        <scheme val="minor"/>
      </rPr>
      <t>Q4:</t>
    </r>
    <r>
      <rPr>
        <sz val="11"/>
        <color indexed="8"/>
        <rFont val="Calibri"/>
        <family val="2"/>
        <scheme val="minor"/>
      </rPr>
      <t xml:space="preserve">
En cumplimiento con lo observado el Sector Salud, mediante comunicación I-2017-027859 con asunto "Presunto Incumplimiento contrato C-058-2013", solicitó a la Secretaría General adelantar los procedimientos y/o acciones que correspondan por el posible incumplimiento del contrato C-058-2013; teniendo en cuenta el informe de supervisión que se anexó, el cual también hace parte de estos soportes. </t>
    </r>
  </si>
  <si>
    <r>
      <rPr>
        <b/>
        <sz val="11"/>
        <color indexed="8"/>
        <rFont val="Calibri"/>
        <family val="2"/>
        <scheme val="minor"/>
      </rPr>
      <t xml:space="preserve">Q4:
</t>
    </r>
    <r>
      <rPr>
        <sz val="11"/>
        <color indexed="8"/>
        <rFont val="Calibri"/>
        <family val="2"/>
        <scheme val="minor"/>
      </rPr>
      <t>https://drive.google.com/open?id=1UXcGs1PlmHiIaLxusnfT7-DWZjiVGMMW</t>
    </r>
  </si>
  <si>
    <r>
      <rPr>
        <b/>
        <sz val="11"/>
        <color indexed="8"/>
        <rFont val="Calibri"/>
        <family val="2"/>
        <scheme val="minor"/>
      </rPr>
      <t>Q4:</t>
    </r>
    <r>
      <rPr>
        <sz val="11"/>
        <color indexed="8"/>
        <rFont val="Calibri"/>
        <family val="2"/>
        <scheme val="minor"/>
      </rPr>
      <t xml:space="preserve">
.- En cumplimiento con lo observado el Sector Salud, mediante comunicación I-2017-027859 envío a la Secretaría General el informe de supervisión sobre el posible incumplimiento del contrato C-058-2013. El cual se anexa como evidencia de lo informado.</t>
    </r>
  </si>
  <si>
    <r>
      <rPr>
        <b/>
        <sz val="11"/>
        <color indexed="8"/>
        <rFont val="Calibri"/>
        <family val="2"/>
        <scheme val="minor"/>
      </rPr>
      <t xml:space="preserve">Q4:
</t>
    </r>
    <r>
      <rPr>
        <sz val="11"/>
        <color indexed="8"/>
        <rFont val="Calibri"/>
        <family val="2"/>
        <scheme val="minor"/>
      </rPr>
      <t>https://drive.google.com/open?id=1jHwoFCAS9U2lfWj1MAmyJb0i0m6LkoAW</t>
    </r>
  </si>
  <si>
    <r>
      <rPr>
        <b/>
        <sz val="11"/>
        <color indexed="8"/>
        <rFont val="Calibri"/>
        <family val="2"/>
        <scheme val="minor"/>
      </rPr>
      <t xml:space="preserve">Q3:
</t>
    </r>
    <r>
      <rPr>
        <sz val="11"/>
        <color indexed="8"/>
        <rFont val="Calibri"/>
        <family val="2"/>
        <scheme val="minor"/>
      </rPr>
      <t xml:space="preserve">Actualmente el sector esta incluyendo en los Términos y Condiciones Contractuales los lineamientos impartidos por la Subgerencia de Estructuración sobre la forma de pago a contratistas. Se adjunta evidencia
</t>
    </r>
    <r>
      <rPr>
        <b/>
        <sz val="11"/>
        <color indexed="8"/>
        <rFont val="Calibri"/>
        <family val="2"/>
        <scheme val="minor"/>
      </rPr>
      <t xml:space="preserve">Q4:
</t>
    </r>
    <r>
      <rPr>
        <sz val="11"/>
        <color indexed="8"/>
        <rFont val="Calibri"/>
        <family val="2"/>
        <scheme val="minor"/>
      </rPr>
      <t>La subgerencia de Estructuración generó los nuevos Lineamientos Técnicos y Financieros para la Elaboración de Términos y Condiciones, los cuales están siendo aplicados en la nueva contratación del Sector Salud, se precisa que los mismos incluyen los "Topes máximos para requisitos técnicos, Forma de pago: rango para retención de garantía" . Documento de actualización que se anexa como soporte.</t>
    </r>
  </si>
  <si>
    <r>
      <rPr>
        <b/>
        <sz val="11"/>
        <color indexed="8"/>
        <rFont val="Calibri"/>
        <family val="2"/>
        <scheme val="minor"/>
      </rPr>
      <t xml:space="preserve">Q3:
</t>
    </r>
    <r>
      <rPr>
        <sz val="11"/>
        <color indexed="8"/>
        <rFont val="Calibri"/>
        <family val="2"/>
        <scheme val="minor"/>
      </rPr>
      <t xml:space="preserve">https://drive.google.com/open?id=0BzKN8xprBpG3cnpEVG9KYWRQSjQ
</t>
    </r>
    <r>
      <rPr>
        <b/>
        <sz val="11"/>
        <color indexed="8"/>
        <rFont val="Calibri"/>
        <family val="2"/>
        <scheme val="minor"/>
      </rPr>
      <t xml:space="preserve">Q4:
</t>
    </r>
    <r>
      <rPr>
        <sz val="11"/>
        <color indexed="8"/>
        <rFont val="Calibri"/>
        <family val="2"/>
        <scheme val="minor"/>
      </rPr>
      <t>https://drive.google.com/open?id=1Wovc7EQXl53QBqVBYapSwMpaO1rDM3mk</t>
    </r>
  </si>
  <si>
    <r>
      <rPr>
        <b/>
        <sz val="11"/>
        <color indexed="8"/>
        <rFont val="Calibri"/>
        <family val="2"/>
        <scheme val="minor"/>
      </rPr>
      <t>Q4:</t>
    </r>
    <r>
      <rPr>
        <sz val="11"/>
        <color indexed="8"/>
        <rFont val="Calibri"/>
        <family val="2"/>
        <scheme val="minor"/>
      </rPr>
      <t xml:space="preserve">
Se avanzó la capacitación a supervisores terminando con la meta, lo cual se evidencia con el soporte del material objeto de la capacitación y la lista de asistencia, anexa, la misma fue realizada el 26-07-2017,  con la participación de los supervisores del sector salud.</t>
    </r>
  </si>
  <si>
    <r>
      <rPr>
        <b/>
        <sz val="11"/>
        <color indexed="8"/>
        <rFont val="Calibri"/>
        <family val="2"/>
        <scheme val="minor"/>
      </rPr>
      <t>Q4:</t>
    </r>
    <r>
      <rPr>
        <sz val="11"/>
        <color indexed="8"/>
        <rFont val="Calibri"/>
        <family val="2"/>
        <scheme val="minor"/>
      </rPr>
      <t xml:space="preserve">
https://drive.google.com/open?id=18rQVD9Y2a-EdZK3ywIsTRDfZGWjfKDbc</t>
    </r>
  </si>
  <si>
    <r>
      <rPr>
        <b/>
        <sz val="11"/>
        <color indexed="8"/>
        <rFont val="Calibri"/>
        <family val="2"/>
        <scheme val="minor"/>
      </rPr>
      <t>Q3:</t>
    </r>
    <r>
      <rPr>
        <sz val="11"/>
        <color indexed="8"/>
        <rFont val="Calibri"/>
        <family val="2"/>
        <scheme val="minor"/>
      </rPr>
      <t xml:space="preserve">
Se actualizó el procedimiento  4.2.2 del seguimiento y control de contratos, liderados por la subgerencia de proyectos, de acuerdo como se registra en la presentación anexa como archivo de evidencia.
</t>
    </r>
    <r>
      <rPr>
        <b/>
        <sz val="11"/>
        <color indexed="8"/>
        <rFont val="Calibri"/>
        <family val="2"/>
        <scheme val="minor"/>
      </rPr>
      <t>Q4:</t>
    </r>
    <r>
      <rPr>
        <sz val="11"/>
        <color indexed="8"/>
        <rFont val="Calibri"/>
        <family val="2"/>
        <scheme val="minor"/>
      </rPr>
      <t xml:space="preserve">
Teniendo en cuenta que el instructivo de Seguimiento y Control de Contratos establecido con la Resolución 836 de 2015,  la Subgerencia de Proyectos estableció en comunicación I-2017-028789 unos lineamientos e implementó las fichas de control para los proyectos; adicionalmente en comunicación I-2017-029303 solicitó a Secretaría General incluir estos lineamientos en el respectivo manual.  </t>
    </r>
  </si>
  <si>
    <r>
      <rPr>
        <b/>
        <sz val="11"/>
        <color indexed="8"/>
        <rFont val="Calibri"/>
        <family val="2"/>
        <scheme val="minor"/>
      </rPr>
      <t>Q3:</t>
    </r>
    <r>
      <rPr>
        <sz val="11"/>
        <color indexed="8"/>
        <rFont val="Calibri"/>
        <family val="2"/>
        <scheme val="minor"/>
      </rPr>
      <t xml:space="preserve">
_https://drive.google.com/open?id=0ByVTB_pG7qKzWmp5d2hFWGxsQTQ, 
_https://drive.google.com/open?id=0ByVTB_pG7qKzQkRTYW5PWmZvQXc
</t>
    </r>
    <r>
      <rPr>
        <b/>
        <sz val="11"/>
        <color indexed="8"/>
        <rFont val="Calibri"/>
        <family val="2"/>
        <scheme val="minor"/>
      </rPr>
      <t>Q4:</t>
    </r>
    <r>
      <rPr>
        <sz val="11"/>
        <color indexed="8"/>
        <rFont val="Calibri"/>
        <family val="2"/>
        <scheme val="minor"/>
      </rPr>
      <t xml:space="preserve">
https://drive.google.com/open?id=1Xy_HGlt_QtK_nDd25Bvy_BGqaKwTX21v</t>
    </r>
  </si>
  <si>
    <r>
      <rPr>
        <b/>
        <sz val="11"/>
        <color indexed="8"/>
        <rFont val="Calibri"/>
        <family val="2"/>
        <scheme val="minor"/>
      </rPr>
      <t>Q3:</t>
    </r>
    <r>
      <rPr>
        <sz val="11"/>
        <color indexed="8"/>
        <rFont val="Calibri"/>
        <family val="2"/>
        <scheme val="minor"/>
      </rPr>
      <t xml:space="preserve">
El supervisor del contrato emite informe  y solicita concepto para proceder con la ejecución del contrato de la IPS Sagrado Corazon de Jesus en el Municipio del Charco </t>
    </r>
  </si>
  <si>
    <r>
      <rPr>
        <b/>
        <sz val="11"/>
        <color indexed="8"/>
        <rFont val="Calibri"/>
        <family val="2"/>
        <scheme val="minor"/>
      </rPr>
      <t xml:space="preserve">Q3:
</t>
    </r>
    <r>
      <rPr>
        <sz val="11"/>
        <color indexed="8"/>
        <rFont val="Calibri"/>
        <family val="2"/>
        <scheme val="minor"/>
      </rPr>
      <t>https://drive.google.com/open?id=0BzKN8xprBpG3M2xBUjNpS2F3Tnc</t>
    </r>
  </si>
  <si>
    <r>
      <rPr>
        <b/>
        <sz val="11"/>
        <color indexed="8"/>
        <rFont val="Calibri"/>
        <family val="2"/>
        <scheme val="minor"/>
      </rPr>
      <t xml:space="preserve">Q3:
</t>
    </r>
    <r>
      <rPr>
        <sz val="11"/>
        <color indexed="8"/>
        <rFont val="Calibri"/>
        <family val="2"/>
        <scheme val="minor"/>
      </rPr>
      <t>La Secretaria General del Fondo responde los requerimientos del sector en el sentido de indicar los procedimientos a seguir para la contratación y liquidación de los contratos ( se adjunta memorando)</t>
    </r>
  </si>
  <si>
    <r>
      <rPr>
        <b/>
        <sz val="11"/>
        <color indexed="8"/>
        <rFont val="Calibri"/>
        <family val="2"/>
        <scheme val="minor"/>
      </rPr>
      <t xml:space="preserve">Q3:
</t>
    </r>
    <r>
      <rPr>
        <sz val="11"/>
        <color indexed="8"/>
        <rFont val="Calibri"/>
        <family val="2"/>
        <scheme val="minor"/>
      </rPr>
      <t>https://drive.google.com/open?id=0BzKN8xprBpG3M0MwMjRPWkR3WUE</t>
    </r>
  </si>
  <si>
    <r>
      <rPr>
        <b/>
        <sz val="11"/>
        <color indexed="8"/>
        <rFont val="Calibri"/>
        <family val="2"/>
        <scheme val="minor"/>
      </rPr>
      <t>Q3:</t>
    </r>
    <r>
      <rPr>
        <sz val="11"/>
        <color indexed="8"/>
        <rFont val="Calibri"/>
        <family val="2"/>
        <scheme val="minor"/>
      </rPr>
      <t xml:space="preserve">
_1. Se remitio comunicación a la fiducia BBVA Asset Management S.A., citandolos a una reunión para tratar el tema de la devolución de los recursos del anticipo (E-2017-017738)
_2. Se sostuvo reunión entre el FONDO y BBVA Asset Management S.A., el 01/09/17; donde  la entidad financiera manifestó, que para realizar la devolución, se deben presentar al menos uno de los siguientes puntos: a.) El acto administrativo debidamente ejecutoriado donde se declare la terminación unilateral o anticipado del contrato de obra; b.) La caducidad administrativa; c.) La nulidad del contrato de obra. De tal manera, se solicitó a la Fiduciaria revisar el tema frente a la devolución de recursos y buscar otra salida desde el punto de vista jurídico, que permita realizar el trámite correspondiente, así mismo la Secretaria General buscara paralelamente algún argumento que pueda utilizar para dicha devolución, y se informara a la Fiduciaria para el caso que corresponda. 
</t>
    </r>
    <r>
      <rPr>
        <b/>
        <sz val="11"/>
        <color indexed="8"/>
        <rFont val="Calibri"/>
        <family val="2"/>
        <scheme val="minor"/>
      </rPr>
      <t xml:space="preserve">Q4:
</t>
    </r>
    <r>
      <rPr>
        <sz val="11"/>
        <color indexed="8"/>
        <rFont val="Calibri"/>
        <family val="2"/>
        <scheme val="minor"/>
      </rPr>
      <t>El sector Salud, convoco a reunión a la Fiduciaria BBVA Asset Management S. A. Sociedad Fiduciaria en la cual están depositados los recursos del anticipo correspondiente al Contrato 2015-C-0093, para que informará el procedimiento a seguir para la devolución de los recursos del anticipo, la cual se llevo a cabo el día 1 de septiembre del año en curso, con la participación de la Secretaria General del Fondo. El resultado de la reunión quedo escrito en el acta que hace parte del soporte que se anexa, junto con la lista de asistencia, así mismo da origen a la liquidación del contrato para iniciar el trámite del posible incumplimiento.</t>
    </r>
  </si>
  <si>
    <r>
      <rPr>
        <b/>
        <sz val="11"/>
        <color indexed="8"/>
        <rFont val="Calibri"/>
        <family val="2"/>
        <scheme val="minor"/>
      </rPr>
      <t xml:space="preserve">Q3:
</t>
    </r>
    <r>
      <rPr>
        <sz val="11"/>
        <color indexed="8"/>
        <rFont val="Calibri"/>
        <family val="2"/>
        <scheme val="minor"/>
      </rPr>
      <t xml:space="preserve">_https://drive.google.com/open?id=0B7chSyOFRerfVXBnLXhxd2xsSUk, 
_https://drive.google.com/open?id=0B7chSyOFRerfZW8zcl9uLWVDTUE
</t>
    </r>
    <r>
      <rPr>
        <b/>
        <sz val="11"/>
        <color indexed="8"/>
        <rFont val="Calibri"/>
        <family val="2"/>
        <scheme val="minor"/>
      </rPr>
      <t>Q4:</t>
    </r>
    <r>
      <rPr>
        <sz val="11"/>
        <color indexed="8"/>
        <rFont val="Calibri"/>
        <family val="2"/>
        <scheme val="minor"/>
      </rPr>
      <t xml:space="preserve">
https://drive.google.com/open?id=17TjHiDTsvg7EiDUZd6PXmAu3p4QHTZZL</t>
    </r>
  </si>
  <si>
    <r>
      <rPr>
        <b/>
        <sz val="11"/>
        <color indexed="8"/>
        <rFont val="Calibri"/>
        <family val="2"/>
        <scheme val="minor"/>
      </rPr>
      <t xml:space="preserve">Q3:
</t>
    </r>
    <r>
      <rPr>
        <sz val="11"/>
        <color indexed="8"/>
        <rFont val="Calibri"/>
        <family val="2"/>
        <scheme val="minor"/>
      </rPr>
      <t xml:space="preserve">El 05/07/2017, se realizo reunión con la firma interventora del proyecto (G.O.C), para verificar el tema del incumplimiento del contratista de obra e iniciar un trabajo conjunto de recopilación de información para armar el expediente del contrato.
</t>
    </r>
    <r>
      <rPr>
        <b/>
        <sz val="11"/>
        <color indexed="8"/>
        <rFont val="Calibri"/>
        <family val="2"/>
        <scheme val="minor"/>
      </rPr>
      <t xml:space="preserve">Q4:
</t>
    </r>
    <r>
      <rPr>
        <sz val="11"/>
        <color indexed="8"/>
        <rFont val="Calibri"/>
        <family val="2"/>
        <scheme val="minor"/>
      </rPr>
      <t>En cumplimiento con lo recomendado se procedió a la actualización de los expedientes de los contratos de obra e interviuvaría, tal como se presenta en el soporte que se anexa, de antes y después de haber realizado la actualización de la documentación.</t>
    </r>
  </si>
  <si>
    <r>
      <rPr>
        <b/>
        <sz val="11"/>
        <color indexed="8"/>
        <rFont val="Calibri"/>
        <family val="2"/>
        <scheme val="minor"/>
      </rPr>
      <t xml:space="preserve">Q3:
</t>
    </r>
    <r>
      <rPr>
        <sz val="11"/>
        <color indexed="8"/>
        <rFont val="Calibri"/>
        <family val="2"/>
        <scheme val="minor"/>
      </rPr>
      <t xml:space="preserve">https://drive.google.com/open?id=0B7chSyOFRerfTjhtcXNfWmRjTkk
</t>
    </r>
    <r>
      <rPr>
        <b/>
        <sz val="11"/>
        <color indexed="8"/>
        <rFont val="Calibri"/>
        <family val="2"/>
        <scheme val="minor"/>
      </rPr>
      <t xml:space="preserve">Q4:
</t>
    </r>
    <r>
      <rPr>
        <sz val="11"/>
        <color indexed="8"/>
        <rFont val="Calibri"/>
        <family val="2"/>
        <scheme val="minor"/>
      </rPr>
      <t>https://drive.google.com/open?id=1JcfSl7vp1qis3Ab8NjrrhaANNiX7F6uM</t>
    </r>
  </si>
  <si>
    <r>
      <rPr>
        <b/>
        <sz val="11"/>
        <color indexed="8"/>
        <rFont val="Calibri"/>
        <family val="2"/>
        <scheme val="minor"/>
      </rPr>
      <t xml:space="preserve">Q4:
</t>
    </r>
    <r>
      <rPr>
        <sz val="11"/>
        <color indexed="8"/>
        <rFont val="Calibri"/>
        <family val="2"/>
        <scheme val="minor"/>
      </rPr>
      <t xml:space="preserve">Se adelantaron  capacitaciones a los supervisores para socializar, lineamientos con el fin de  fortalecer el seguimiento y control de los proyectos,  la primera se llevo a cabo en el mes de julio sobre Control y Vigilancia sobre la ejecución del Contrato Estatal y la segunda en el mes de noviembre relacionada con el Régimen Legal de Garantías de Contratos Suscritos por Entidades Estatales, como soporte, se remite el material tratado en cada una de las capacitaciones con las respectivas listas de asistencia, en las cuales participaron los supervisores del Sector Salud. </t>
    </r>
  </si>
  <si>
    <r>
      <rPr>
        <b/>
        <sz val="11"/>
        <color indexed="8"/>
        <rFont val="Calibri"/>
        <family val="2"/>
        <scheme val="minor"/>
      </rPr>
      <t xml:space="preserve">Q4:
</t>
    </r>
    <r>
      <rPr>
        <sz val="11"/>
        <color indexed="8"/>
        <rFont val="Calibri"/>
        <family val="2"/>
        <scheme val="minor"/>
      </rPr>
      <t>https://drive.google.com/open?id=1RZ7tSq6cRyUqDdO_rK3siE-_70Dt18mx</t>
    </r>
  </si>
  <si>
    <r>
      <rPr>
        <b/>
        <sz val="11"/>
        <color indexed="8"/>
        <rFont val="Calibri"/>
        <family val="2"/>
        <scheme val="minor"/>
      </rPr>
      <t>Q3:
_</t>
    </r>
    <r>
      <rPr>
        <sz val="11"/>
        <color indexed="8"/>
        <rFont val="Calibri"/>
        <family val="2"/>
        <scheme val="minor"/>
      </rPr>
      <t xml:space="preserve">Se actualizó el procedimiento  4.2.2 del seguimiento y control de contratos, liderados por la subgerencia de proyectos, de acuerdo como se registra en la presentación anexa como archivo de evidencia.
_Teniendo en cuenta la actualización del procedimiento 4.2.2 sobre seguimiento y control de contratos se adjunta evidencia de socialización en cabeza de la Subgerencia de Proyectos
</t>
    </r>
    <r>
      <rPr>
        <b/>
        <sz val="11"/>
        <color indexed="8"/>
        <rFont val="Calibri"/>
        <family val="2"/>
        <scheme val="minor"/>
      </rPr>
      <t xml:space="preserve">Q4:
</t>
    </r>
    <r>
      <rPr>
        <sz val="11"/>
        <color indexed="8"/>
        <rFont val="Calibri"/>
        <family val="2"/>
        <scheme val="minor"/>
      </rPr>
      <t>_Teniendo en cuenta  el instructivo de Seguimiento y Control de Contratos establecido con la Resolución 836 de 2015,  la Subgerencia de Proyectos implementó mediante comunicación I-2017-028789 ajuste a los  lineamientos y elaboró unas fichas de control para los proyectos; adicionalmente en comunicación I-2017-029303 solicitó a Secretaría General incluir estos lineamientos en el respectivo manual.</t>
    </r>
  </si>
  <si>
    <r>
      <rPr>
        <b/>
        <sz val="11"/>
        <color indexed="8"/>
        <rFont val="Calibri"/>
        <family val="2"/>
        <scheme val="minor"/>
      </rPr>
      <t>Q3:</t>
    </r>
    <r>
      <rPr>
        <sz val="11"/>
        <color indexed="8"/>
        <rFont val="Calibri"/>
        <family val="2"/>
        <scheme val="minor"/>
      </rPr>
      <t xml:space="preserve">
_https://drive.google.com/open?id=0ByVTB_pG7qKzcjFVR1E3MXBmUG8, 
_https://drive.google.com/open?id=0ByVTB_pG7qKzUl9Fb0U1b3lBTms
_https://drive.google.com/open?id=0BzKN8xprBpG3SW5DdVpmYVBuaEE
</t>
    </r>
    <r>
      <rPr>
        <b/>
        <sz val="11"/>
        <color indexed="8"/>
        <rFont val="Calibri"/>
        <family val="2"/>
        <scheme val="minor"/>
      </rPr>
      <t xml:space="preserve">Q4:
</t>
    </r>
    <r>
      <rPr>
        <sz val="11"/>
        <color indexed="8"/>
        <rFont val="Calibri"/>
        <family val="2"/>
        <scheme val="minor"/>
      </rPr>
      <t>_https://drive.google.com/open?id=1W1Jdig-1gUZqmAtOH_FiQ1e19whsQehO</t>
    </r>
  </si>
  <si>
    <r>
      <rPr>
        <b/>
        <sz val="11"/>
        <color indexed="8"/>
        <rFont val="Calibri"/>
        <family val="2"/>
        <scheme val="minor"/>
      </rPr>
      <t>Q4:</t>
    </r>
    <r>
      <rPr>
        <sz val="11"/>
        <color indexed="8"/>
        <rFont val="Calibri"/>
        <family val="2"/>
        <scheme val="minor"/>
      </rPr>
      <t xml:space="preserve">
En cumplimiento con lo observado el Sector Salud, mediante comunicación I-2017-027177 con asunto "Presunto Incumplimiento contrato C-034-2014 ", solicitó a la Secretaría General adelantar los procedimientos y/o acciones que correspondan por el posible incumplimiento del contrato C-034-2014; teniendo en cuenta el informe de supervisión sobre el presunto incumplimiento que se anexó, el cual también hace parte de estos soportes. </t>
    </r>
  </si>
  <si>
    <r>
      <rPr>
        <b/>
        <sz val="11"/>
        <color indexed="8"/>
        <rFont val="Calibri"/>
        <family val="2"/>
        <scheme val="minor"/>
      </rPr>
      <t xml:space="preserve">Q4:
</t>
    </r>
    <r>
      <rPr>
        <sz val="11"/>
        <color indexed="8"/>
        <rFont val="Calibri"/>
        <family val="2"/>
        <scheme val="minor"/>
      </rPr>
      <t>https://drive.google.com/open?id=1Bi20wPfm1Q5KMHk1fTUdAn5v_INtL9zp</t>
    </r>
  </si>
  <si>
    <r>
      <rPr>
        <b/>
        <sz val="11"/>
        <color indexed="8"/>
        <rFont val="Calibri"/>
        <family val="2"/>
        <scheme val="minor"/>
      </rPr>
      <t xml:space="preserve">Q3:
</t>
    </r>
    <r>
      <rPr>
        <sz val="11"/>
        <color indexed="8"/>
        <rFont val="Calibri"/>
        <family val="2"/>
        <scheme val="minor"/>
      </rPr>
      <t xml:space="preserve">Mediante comité primario del 11/09/2017, se adquirió el compromiso por parte del supervisor responsable.
</t>
    </r>
    <r>
      <rPr>
        <b/>
        <sz val="11"/>
        <color indexed="8"/>
        <rFont val="Calibri"/>
        <family val="2"/>
        <scheme val="minor"/>
      </rPr>
      <t xml:space="preserve">Q4:
</t>
    </r>
    <r>
      <rPr>
        <sz val="11"/>
        <color indexed="8"/>
        <rFont val="Calibri"/>
        <family val="2"/>
        <scheme val="minor"/>
      </rPr>
      <t>Como se informó en la fila 39 de este hallazgo, el Sector Salud remitió a Jurídica para el trámite de Presunto Incumplimiento del contrato C-034-2014 con la comunicación I-2017-027177, el abogado externo presentó el diagnostico para iniciar la demanda judicial de incumplimiento. Se anexa el diagnostico  y el alcance al mismo.</t>
    </r>
  </si>
  <si>
    <r>
      <rPr>
        <b/>
        <sz val="11"/>
        <color indexed="8"/>
        <rFont val="Calibri"/>
        <family val="2"/>
        <scheme val="minor"/>
      </rPr>
      <t xml:space="preserve">Q3:
</t>
    </r>
    <r>
      <rPr>
        <sz val="11"/>
        <color indexed="8"/>
        <rFont val="Calibri"/>
        <family val="2"/>
        <scheme val="minor"/>
      </rPr>
      <t xml:space="preserve">https://drive.google.com/open?id=0B7chSyOFRerfcVJhdmNhREFxcjg
</t>
    </r>
    <r>
      <rPr>
        <b/>
        <sz val="11"/>
        <color indexed="8"/>
        <rFont val="Calibri"/>
        <family val="2"/>
        <scheme val="minor"/>
      </rPr>
      <t xml:space="preserve">Q4:
</t>
    </r>
    <r>
      <rPr>
        <sz val="11"/>
        <color indexed="8"/>
        <rFont val="Calibri"/>
        <family val="2"/>
        <scheme val="minor"/>
      </rPr>
      <t>https://drive.google.com/open?id=11p0lCgVufrqLuXzdhS_pTjaFkoxsC81f</t>
    </r>
  </si>
  <si>
    <r>
      <rPr>
        <b/>
        <sz val="11"/>
        <color indexed="8"/>
        <rFont val="Calibri"/>
        <family val="2"/>
        <scheme val="minor"/>
      </rPr>
      <t xml:space="preserve">Q3:
</t>
    </r>
    <r>
      <rPr>
        <sz val="11"/>
        <color indexed="8"/>
        <rFont val="Calibri"/>
        <family val="2"/>
        <scheme val="minor"/>
      </rPr>
      <t xml:space="preserve">Actualmente se incluye en todos los Terminos y Condiciones para contratación  del sector los lineamientos emitidos por la Subgerencia de Estructuración sobre forma de pago. 
</t>
    </r>
    <r>
      <rPr>
        <b/>
        <sz val="11"/>
        <color indexed="8"/>
        <rFont val="Calibri"/>
        <family val="2"/>
        <scheme val="minor"/>
      </rPr>
      <t>Q4</t>
    </r>
    <r>
      <rPr>
        <sz val="11"/>
        <color indexed="8"/>
        <rFont val="Calibri"/>
        <family val="2"/>
        <scheme val="minor"/>
      </rPr>
      <t>:
La subgerencia de Estructuración generó los nuevos Lineamientos Técnicos y Financieros para la Elaboración de Términos y Condiciones, los cuales están siendo aplicados en la nueva contratación del Sector Salud, se precisa que los mismos incluyen los "Topes máximos para requisitos técnicos, Forma de pago: rango para retención de garantía" . Documento de actualización que se anexa como soporte.</t>
    </r>
  </si>
  <si>
    <r>
      <rPr>
        <b/>
        <sz val="11"/>
        <color indexed="8"/>
        <rFont val="Calibri"/>
        <family val="2"/>
        <scheme val="minor"/>
      </rPr>
      <t xml:space="preserve">Q3:
</t>
    </r>
    <r>
      <rPr>
        <sz val="11"/>
        <color indexed="8"/>
        <rFont val="Calibri"/>
        <family val="2"/>
        <scheme val="minor"/>
      </rPr>
      <t xml:space="preserve">https://drive.google.com/open?id=0BzKN8xprBpG3b0xWUFVnY1pEWXc
</t>
    </r>
    <r>
      <rPr>
        <b/>
        <sz val="11"/>
        <color indexed="8"/>
        <rFont val="Calibri"/>
        <family val="2"/>
        <scheme val="minor"/>
      </rPr>
      <t>Q4:</t>
    </r>
    <r>
      <rPr>
        <sz val="11"/>
        <color indexed="8"/>
        <rFont val="Calibri"/>
        <family val="2"/>
        <scheme val="minor"/>
      </rPr>
      <t xml:space="preserve">
https://drive.google.com/open?id=1IegbJ_B8tba4VgCsIgfPGIYpCFDYOGOE</t>
    </r>
  </si>
  <si>
    <r>
      <rPr>
        <b/>
        <sz val="11"/>
        <color indexed="8"/>
        <rFont val="Calibri"/>
        <family val="2"/>
        <scheme val="minor"/>
      </rPr>
      <t xml:space="preserve">Q4:
</t>
    </r>
    <r>
      <rPr>
        <sz val="11"/>
        <color indexed="8"/>
        <rFont val="Calibri"/>
        <family val="2"/>
        <scheme val="minor"/>
      </rPr>
      <t>Se adelantaron  capacitaciones a los supervisores para socializar lineamientos, con el fin de  fortalecer el seguimiento y control de los proyectos,  la primera se llevó a cabo en el mes de julio sobre Control y Vigilancia sobre la ejecución del Contrato Estatal y la segunda en el mes de noviembre relacionada con el Régimen Legal de Garantías de Contratos Suscritos por Entidades Estatales, como soporte, se remite el material tratado en cada una de las capacitaciones con las respectivas listas de asistencia, en las cuales participaron los supervisores del Sector Salud.</t>
    </r>
  </si>
  <si>
    <r>
      <rPr>
        <b/>
        <sz val="11"/>
        <color indexed="8"/>
        <rFont val="Calibri"/>
        <family val="2"/>
        <scheme val="minor"/>
      </rPr>
      <t xml:space="preserve">Q4:
</t>
    </r>
    <r>
      <rPr>
        <sz val="11"/>
        <color indexed="8"/>
        <rFont val="Calibri"/>
        <family val="2"/>
        <scheme val="minor"/>
      </rPr>
      <t>https://drive.google.com/open?id=1I0y500cj7OPsiz6fDtt4AfFduvFT_w6e</t>
    </r>
  </si>
  <si>
    <r>
      <rPr>
        <b/>
        <sz val="11"/>
        <color indexed="8"/>
        <rFont val="Calibri"/>
        <family val="2"/>
        <scheme val="minor"/>
      </rPr>
      <t xml:space="preserve">Q3:
</t>
    </r>
    <r>
      <rPr>
        <sz val="11"/>
        <color indexed="8"/>
        <rFont val="Calibri"/>
        <family val="2"/>
        <scheme val="minor"/>
      </rPr>
      <t xml:space="preserve">Se actualizó el procedimiento  4.2.2 del seguimiento y control de contratos, liderados por la subgerencia de proyectos, de acuerdo como se registra en la presentación anexa como archivo de evidencia.
</t>
    </r>
    <r>
      <rPr>
        <b/>
        <sz val="11"/>
        <color indexed="8"/>
        <rFont val="Calibri"/>
        <family val="2"/>
        <scheme val="minor"/>
      </rPr>
      <t xml:space="preserve">Q4:
</t>
    </r>
    <r>
      <rPr>
        <sz val="11"/>
        <color indexed="8"/>
        <rFont val="Calibri"/>
        <family val="2"/>
        <scheme val="minor"/>
      </rPr>
      <t xml:space="preserve">Teniendo en cuenta  el instructivo de Seguimiento y Control de Contratos establecido con la Resolución 836 de 2015,  la Subgerencia de Proyectos implementó mediante comunicación I-2017-028789 ajuste a los  lineamientos y elaboró unas fichas de control para los proyectos; adicionalmente en comunicación I-2017-029303 solicitó a Secretaría General incluir estos lineamientos en el respectivo manual.  </t>
    </r>
  </si>
  <si>
    <r>
      <rPr>
        <b/>
        <sz val="11"/>
        <color indexed="8"/>
        <rFont val="Calibri"/>
        <family val="2"/>
        <scheme val="minor"/>
      </rPr>
      <t>Q3:</t>
    </r>
    <r>
      <rPr>
        <sz val="11"/>
        <color indexed="8"/>
        <rFont val="Calibri"/>
        <family val="2"/>
        <scheme val="minor"/>
      </rPr>
      <t xml:space="preserve">
_https://drive.google.com/open?id=0ByVTB_pG7qKzQ21mRTJHM1hsZGs, 
_https://drive.google.com/open?id=0ByVTB_pG7qKzUElQT3dieGIzaE0
</t>
    </r>
    <r>
      <rPr>
        <b/>
        <sz val="11"/>
        <color indexed="8"/>
        <rFont val="Calibri"/>
        <family val="2"/>
        <scheme val="minor"/>
      </rPr>
      <t xml:space="preserve">Q4:
</t>
    </r>
    <r>
      <rPr>
        <sz val="11"/>
        <color indexed="8"/>
        <rFont val="Calibri"/>
        <family val="2"/>
        <scheme val="minor"/>
      </rPr>
      <t>https://drive.google.com/open?id=1zsBtj7zX_bj2f0PDLkG1TnRCDkUmCo0Y</t>
    </r>
  </si>
  <si>
    <r>
      <rPr>
        <b/>
        <sz val="11"/>
        <color indexed="8"/>
        <rFont val="Calibri"/>
        <family val="2"/>
        <scheme val="minor"/>
      </rPr>
      <t>Q3</t>
    </r>
    <r>
      <rPr>
        <sz val="11"/>
        <color indexed="8"/>
        <rFont val="Calibri"/>
        <family val="2"/>
        <scheme val="minor"/>
      </rPr>
      <t xml:space="preserve">:
Secretaria General responde a las solicitudes del sector comunicando las acciones adelantar para la contratación de los contratos
</t>
    </r>
    <r>
      <rPr>
        <b/>
        <sz val="11"/>
        <color indexed="8"/>
        <rFont val="Calibri"/>
        <family val="2"/>
        <scheme val="minor"/>
      </rPr>
      <t xml:space="preserve">Q4:
</t>
    </r>
    <r>
      <rPr>
        <sz val="11"/>
        <color indexed="8"/>
        <rFont val="Calibri"/>
        <family val="2"/>
        <scheme val="minor"/>
      </rPr>
      <t>En cumplimiento con lo observado el Sector Salud, mediante comunicación I-2017-029149 con asunto "Presunto Incumplimiento contrato C-079-2015", solicitó a la Secretaría General adelantar los procedimientos y/o acciones que correspondan por el posible incumplimiento del contrato C-079-2015; teniendo en cuenta el informe de supervisión sobre el presunto incumplimiento que se anexó, el cual también hace parte de estos soportes.</t>
    </r>
  </si>
  <si>
    <r>
      <rPr>
        <b/>
        <sz val="11"/>
        <color indexed="8"/>
        <rFont val="Calibri"/>
        <family val="2"/>
        <scheme val="minor"/>
      </rPr>
      <t xml:space="preserve">Q3:
</t>
    </r>
    <r>
      <rPr>
        <sz val="11"/>
        <color indexed="8"/>
        <rFont val="Calibri"/>
        <family val="2"/>
        <scheme val="minor"/>
      </rPr>
      <t xml:space="preserve">https://drive.google.com/open?id=0BzKN8xprBpG3NC1rRU9MUXdQTEU
</t>
    </r>
    <r>
      <rPr>
        <b/>
        <sz val="11"/>
        <color indexed="8"/>
        <rFont val="Calibri"/>
        <family val="2"/>
        <scheme val="minor"/>
      </rPr>
      <t xml:space="preserve">Q4:
</t>
    </r>
    <r>
      <rPr>
        <sz val="11"/>
        <color indexed="8"/>
        <rFont val="Calibri"/>
        <family val="2"/>
        <scheme val="minor"/>
      </rPr>
      <t>https://drive.google.com/open?id=1F-6ETjkuZ5cFkKiEgdWB4jk-RO_POCYC</t>
    </r>
  </si>
  <si>
    <r>
      <rPr>
        <b/>
        <sz val="11"/>
        <color indexed="8"/>
        <rFont val="Calibri"/>
        <family val="2"/>
        <scheme val="minor"/>
      </rPr>
      <t xml:space="preserve">Q3:
</t>
    </r>
    <r>
      <rPr>
        <sz val="11"/>
        <color indexed="8"/>
        <rFont val="Calibri"/>
        <family val="2"/>
        <scheme val="minor"/>
      </rPr>
      <t xml:space="preserve">Se abrió proceso de manifestación de interés para la terminación de las obras y se esta adelantando la contratación de experto que hará el cierre técnico y financiero emitiendo el diagnostico de la infraestructura existente para adelantar la contratación de la obra
</t>
    </r>
    <r>
      <rPr>
        <b/>
        <sz val="11"/>
        <color indexed="8"/>
        <rFont val="Calibri"/>
        <family val="2"/>
        <scheme val="minor"/>
      </rPr>
      <t xml:space="preserve">Q4:
</t>
    </r>
    <r>
      <rPr>
        <sz val="11"/>
        <color indexed="8"/>
        <rFont val="Calibri"/>
        <family val="2"/>
        <scheme val="minor"/>
      </rPr>
      <t>Se adelantó la contratación de experto que hará el cierre técnico y financiero del proyecto para iniciar el proceso de contratación  para la terminación de la obra. Se anexa como soporte el contrato 2017-C-0282 del experto suscrito el 30 de noviembre de 2017.</t>
    </r>
  </si>
  <si>
    <r>
      <rPr>
        <b/>
        <sz val="11"/>
        <color indexed="8"/>
        <rFont val="Calibri"/>
        <family val="2"/>
        <scheme val="minor"/>
      </rPr>
      <t xml:space="preserve">Q3:
</t>
    </r>
    <r>
      <rPr>
        <sz val="11"/>
        <color indexed="8"/>
        <rFont val="Calibri"/>
        <family val="2"/>
        <scheme val="minor"/>
      </rPr>
      <t xml:space="preserve">https://drive.google.com/open?id=0BzKN8xprBpG3Q1lNNUJmWEVRZW8
</t>
    </r>
    <r>
      <rPr>
        <b/>
        <sz val="11"/>
        <color indexed="8"/>
        <rFont val="Calibri"/>
        <family val="2"/>
        <scheme val="minor"/>
      </rPr>
      <t xml:space="preserve">Q4:
</t>
    </r>
    <r>
      <rPr>
        <sz val="11"/>
        <color indexed="8"/>
        <rFont val="Calibri"/>
        <family val="2"/>
        <scheme val="minor"/>
      </rPr>
      <t>https://drive.google.com/open?id=1XaCfNJyvXDCut5-ESRA5Sm8dJblNeyL_</t>
    </r>
  </si>
  <si>
    <r>
      <rPr>
        <b/>
        <sz val="11"/>
        <color indexed="8"/>
        <rFont val="Calibri"/>
        <family val="2"/>
        <scheme val="minor"/>
      </rPr>
      <t xml:space="preserve">Q3:
</t>
    </r>
    <r>
      <rPr>
        <sz val="11"/>
        <color indexed="8"/>
        <rFont val="Calibri"/>
        <family val="2"/>
        <scheme val="minor"/>
      </rPr>
      <t xml:space="preserve">El 05/07/2017, se realizo reunión entre la firma interventora del proyecto (A&amp;C), para verificar el tema del incumplimiento del contratista de obra e iniciar un trabajo conjunto de recopilación de información para armar el expediente del contrato.
</t>
    </r>
    <r>
      <rPr>
        <b/>
        <sz val="11"/>
        <color indexed="8"/>
        <rFont val="Calibri"/>
        <family val="2"/>
        <scheme val="minor"/>
      </rPr>
      <t xml:space="preserve">Q4:
</t>
    </r>
    <r>
      <rPr>
        <sz val="11"/>
        <color indexed="8"/>
        <rFont val="Calibri"/>
        <family val="2"/>
        <scheme val="minor"/>
      </rPr>
      <t>En cumplimiento con lo recomendado se procedió a la actualización de los expedientes de los contratos de obra e interventoría, tal como se presenta en el soporte que se anexa, de antes y después de haber realizado la actualización de la documentación.</t>
    </r>
  </si>
  <si>
    <r>
      <rPr>
        <b/>
        <sz val="11"/>
        <color indexed="8"/>
        <rFont val="Calibri"/>
        <family val="2"/>
        <scheme val="minor"/>
      </rPr>
      <t>Q3:</t>
    </r>
    <r>
      <rPr>
        <sz val="11"/>
        <color indexed="8"/>
        <rFont val="Calibri"/>
        <family val="2"/>
        <scheme val="minor"/>
      </rPr>
      <t xml:space="preserve">
https://drive.google.com/open?id=0ByVTB_pG7qKzZmtCbW9EcVgxdXc
</t>
    </r>
    <r>
      <rPr>
        <b/>
        <sz val="11"/>
        <color indexed="8"/>
        <rFont val="Calibri"/>
        <family val="2"/>
        <scheme val="minor"/>
      </rPr>
      <t xml:space="preserve">Q4:
</t>
    </r>
    <r>
      <rPr>
        <sz val="11"/>
        <color indexed="8"/>
        <rFont val="Calibri"/>
        <family val="2"/>
        <scheme val="minor"/>
      </rPr>
      <t>https://drive.google.com/open?id=1U_nbqQ8WygCBr2ZENY_w-5U-MLZ15tbG</t>
    </r>
  </si>
  <si>
    <r>
      <rPr>
        <b/>
        <sz val="11"/>
        <color indexed="8"/>
        <rFont val="Calibri"/>
        <family val="2"/>
        <scheme val="minor"/>
      </rPr>
      <t xml:space="preserve">Q4:
</t>
    </r>
    <r>
      <rPr>
        <sz val="11"/>
        <color indexed="8"/>
        <rFont val="Calibri"/>
        <family val="2"/>
        <scheme val="minor"/>
      </rPr>
      <t>https://drive.google.com/open?id=1EWLuEXMqp5iFkm67mTMz2lBScSyoI4Ek</t>
    </r>
  </si>
  <si>
    <r>
      <rPr>
        <b/>
        <sz val="11"/>
        <color indexed="8"/>
        <rFont val="Calibri"/>
        <family val="2"/>
        <scheme val="minor"/>
      </rPr>
      <t xml:space="preserve">Q3:
</t>
    </r>
    <r>
      <rPr>
        <sz val="11"/>
        <color indexed="8"/>
        <rFont val="Calibri"/>
        <family val="2"/>
        <scheme val="minor"/>
      </rPr>
      <t xml:space="preserve">Se actualizó el procedimiento  4.2.2 del seguimiento y control de contratos, liderados por la subgerencia de proyectos, de acuerdo como se registra en la presentación anexa como archivo de evidencia.
</t>
    </r>
    <r>
      <rPr>
        <b/>
        <sz val="11"/>
        <color indexed="8"/>
        <rFont val="Calibri"/>
        <family val="2"/>
        <scheme val="minor"/>
      </rPr>
      <t>Q4:</t>
    </r>
    <r>
      <rPr>
        <sz val="11"/>
        <color indexed="8"/>
        <rFont val="Calibri"/>
        <family val="2"/>
        <scheme val="minor"/>
      </rPr>
      <t xml:space="preserve">
En cumplimiento con lo observado y teniendo en cuenta  el instructivo de Seguimiento y Control de Contratos establecido con la Resolución 836 de 2015,  la Subgerencia de Proyectos implementó mediante comunicación I-2017-028789 ajuste a los lineamientos y elaboró unas fichas de control para los proyectos; adicionalmente en comunicación I-2017-029303 solicitó a Secretaría General incluir estos lineamientos en el respectivo manual.  </t>
    </r>
  </si>
  <si>
    <r>
      <rPr>
        <b/>
        <sz val="11"/>
        <color indexed="8"/>
        <rFont val="Calibri"/>
        <family val="2"/>
        <scheme val="minor"/>
      </rPr>
      <t>Q3:</t>
    </r>
    <r>
      <rPr>
        <sz val="11"/>
        <color indexed="8"/>
        <rFont val="Calibri"/>
        <family val="2"/>
        <scheme val="minor"/>
      </rPr>
      <t xml:space="preserve">
_https://drive.google.com/open?id=0ByVTB_pG7qKzaTY1M3lUbHBfWEk,
_https://drive.google.com/open?id=0ByVTB_pG7qKzZDdzLTk2RU52YUk
_https://drive.google.com/open?id=0ByVTB_pG7qKzQnVqUzhRd3d2aGM,
_https://drive.google.com/open?id=0ByVTB_pG7qKzTWp2YVJxOFVabUE
</t>
    </r>
    <r>
      <rPr>
        <b/>
        <sz val="11"/>
        <color indexed="8"/>
        <rFont val="Calibri"/>
        <family val="2"/>
        <scheme val="minor"/>
      </rPr>
      <t xml:space="preserve">Q4:
</t>
    </r>
    <r>
      <rPr>
        <sz val="11"/>
        <color indexed="8"/>
        <rFont val="Calibri"/>
        <family val="2"/>
        <scheme val="minor"/>
      </rPr>
      <t>https://drive.google.com/open?id=1t4i_nneS6yzKFvSCd82uxrVWCRrv3xI1</t>
    </r>
  </si>
  <si>
    <r>
      <rPr>
        <b/>
        <sz val="11"/>
        <color indexed="8"/>
        <rFont val="Calibri"/>
        <family val="2"/>
        <scheme val="minor"/>
      </rPr>
      <t>Q4:</t>
    </r>
    <r>
      <rPr>
        <sz val="11"/>
        <color indexed="8"/>
        <rFont val="Calibri"/>
        <family val="2"/>
        <scheme val="minor"/>
      </rPr>
      <t xml:space="preserve">
.- En cumplimiento a la observación, Se anexa como soporte de la  evidencia de las últimas reuniones adelantadas con las autoridades municipales de Villa de Leyva con el fin de hacer seguimiento a los compromisos entre las partes y sacar adelante el proyecto. Reuniones del 28/11/2017, 07/12/2017 y 12/12/2017. Se anexa soporte No. 55 178 de 2013 Listados de Asistencias
</t>
    </r>
  </si>
  <si>
    <r>
      <rPr>
        <b/>
        <sz val="11"/>
        <color indexed="8"/>
        <rFont val="Calibri"/>
        <family val="2"/>
        <scheme val="minor"/>
      </rPr>
      <t xml:space="preserve">Q4:
</t>
    </r>
    <r>
      <rPr>
        <sz val="11"/>
        <color indexed="8"/>
        <rFont val="Calibri"/>
        <family val="2"/>
        <scheme val="minor"/>
      </rPr>
      <t>https://drive.google.com/open?id=15oCGUPgytai49jhyd4YwlMKKcPxbNRMR</t>
    </r>
  </si>
  <si>
    <r>
      <rPr>
        <b/>
        <sz val="11"/>
        <color indexed="8"/>
        <rFont val="Calibri"/>
        <family val="2"/>
        <scheme val="minor"/>
      </rPr>
      <t xml:space="preserve">Q3:
</t>
    </r>
    <r>
      <rPr>
        <sz val="11"/>
        <color indexed="8"/>
        <rFont val="Calibri"/>
        <family val="2"/>
        <scheme val="minor"/>
      </rPr>
      <t xml:space="preserve">El día 20 de septiembre se adelantó reunión con las autoridades municipales de Villa de Leyva con el fin de hacer seguimiento a los compromisos entre las partes y sacar adelante el proyecto
</t>
    </r>
    <r>
      <rPr>
        <b/>
        <sz val="11"/>
        <color indexed="8"/>
        <rFont val="Calibri"/>
        <family val="2"/>
        <scheme val="minor"/>
      </rPr>
      <t xml:space="preserve">Q4:
</t>
    </r>
    <r>
      <rPr>
        <sz val="11"/>
        <color indexed="8"/>
        <rFont val="Calibri"/>
        <family val="2"/>
        <scheme val="minor"/>
      </rPr>
      <t>Dando cumplimiento a lo observado, Se anexa como soporte la  evidencia de la reunión adelantada con las autoridades municipales de Villa de Leyva donde queda en firme el compromiso de la custodia de las obras, compromiso que se mantiene hasta la fecha. Se anexa soporte No. 56 Acta de reunión de vigilancia</t>
    </r>
  </si>
  <si>
    <r>
      <rPr>
        <b/>
        <sz val="11"/>
        <color indexed="8"/>
        <rFont val="Calibri"/>
        <family val="2"/>
        <scheme val="minor"/>
      </rPr>
      <t xml:space="preserve">Q3:
</t>
    </r>
    <r>
      <rPr>
        <sz val="11"/>
        <color indexed="8"/>
        <rFont val="Calibri"/>
        <family val="2"/>
        <scheme val="minor"/>
      </rPr>
      <t xml:space="preserve">https://drive.google.com/open?id=0BzKN8xprBpG3X2MtNTBRVkhOSU0
</t>
    </r>
    <r>
      <rPr>
        <b/>
        <sz val="11"/>
        <color indexed="8"/>
        <rFont val="Calibri"/>
        <family val="2"/>
        <scheme val="minor"/>
      </rPr>
      <t xml:space="preserve">Q4:
</t>
    </r>
    <r>
      <rPr>
        <sz val="11"/>
        <color indexed="8"/>
        <rFont val="Calibri"/>
        <family val="2"/>
        <scheme val="minor"/>
      </rPr>
      <t>https://drive.google.com/open?id=1TAejL5Kmz0CDGMZRQlaXYjpiRgBTufHj</t>
    </r>
  </si>
  <si>
    <r>
      <rPr>
        <b/>
        <sz val="11"/>
        <color indexed="8"/>
        <rFont val="Calibri"/>
        <family val="2"/>
        <scheme val="minor"/>
      </rPr>
      <t xml:space="preserve">Q3:
</t>
    </r>
    <r>
      <rPr>
        <sz val="11"/>
        <color indexed="8"/>
        <rFont val="Calibri"/>
        <family val="2"/>
        <scheme val="minor"/>
      </rPr>
      <t xml:space="preserve">Se esta adelantando la contratación de un experto que hará el cierre financiero  técnico del contrato de la Tola y emitirá un diagnostico de la infraestructura existente que servirá de insumo para la contratación de las obras
</t>
    </r>
    <r>
      <rPr>
        <b/>
        <sz val="11"/>
        <color indexed="8"/>
        <rFont val="Calibri"/>
        <family val="2"/>
        <scheme val="minor"/>
      </rPr>
      <t>Q4:</t>
    </r>
    <r>
      <rPr>
        <sz val="11"/>
        <color indexed="8"/>
        <rFont val="Calibri"/>
        <family val="2"/>
        <scheme val="minor"/>
      </rPr>
      <t xml:space="preserve">
Cumpliendo con lo observado y se remitió al área jurídica nuevamente el proyecto de liquidación del contrato, el proyecto de liquidación judicial  del contrato, la remisión del alcance al proyecto de liquidación judicial  del contrato y el informe de gestión de la liquidación del contrato y el acta Individual de reparto de la demanda al contratista e interventoría del proyecto. Adicionalmente ya se está adelantando la ejecución de la “CONSULTORÍA PARA LA ELABORACIÓN DE CONCEPTOS Y DIAGNÓSTICOS TÉCNICOS Y FINANCIEROS ESPECÍFICOS RELACIONADOS CON EL SECTOR SALUD DE LA SUBGERENCIA DE ESTRUCTURACIÓN DEL FONDO ADAPTACIÓN A NIVEL NACIONAL”  insumo para la contratación de las obras. Se anexa soporte Contrato perito 282 de 2017</t>
    </r>
  </si>
  <si>
    <r>
      <rPr>
        <b/>
        <sz val="11"/>
        <color indexed="8"/>
        <rFont val="Calibri"/>
        <family val="2"/>
        <scheme val="minor"/>
      </rPr>
      <t xml:space="preserve">Q3:
</t>
    </r>
    <r>
      <rPr>
        <sz val="11"/>
        <color indexed="8"/>
        <rFont val="Calibri"/>
        <family val="2"/>
        <scheme val="minor"/>
      </rPr>
      <t xml:space="preserve">https://drive.google.com/open?id=0BzKN8xprBpG3WmFjUzZucHBhNUU
</t>
    </r>
    <r>
      <rPr>
        <b/>
        <sz val="11"/>
        <color indexed="8"/>
        <rFont val="Calibri"/>
        <family val="2"/>
        <scheme val="minor"/>
      </rPr>
      <t xml:space="preserve">Q4:
</t>
    </r>
    <r>
      <rPr>
        <sz val="11"/>
        <color indexed="8"/>
        <rFont val="Calibri"/>
        <family val="2"/>
        <scheme val="minor"/>
      </rPr>
      <t>https://drive.google.com/open?id=1jDnJI503LvhvKAqwcvQnHWVdd_uKvhtf</t>
    </r>
  </si>
  <si>
    <r>
      <rPr>
        <b/>
        <sz val="11"/>
        <color indexed="8"/>
        <rFont val="Calibri"/>
        <family val="2"/>
        <scheme val="minor"/>
      </rPr>
      <t xml:space="preserve">Q3:
</t>
    </r>
    <r>
      <rPr>
        <sz val="11"/>
        <color indexed="8"/>
        <rFont val="Calibri"/>
        <family val="2"/>
        <scheme val="minor"/>
      </rPr>
      <t xml:space="preserve">Se aporte licencia de construcción como uno de los principales insumos que permite iniciar la contratación de la terminación de las obras.
</t>
    </r>
    <r>
      <rPr>
        <b/>
        <sz val="11"/>
        <color indexed="8"/>
        <rFont val="Calibri"/>
        <family val="2"/>
        <scheme val="minor"/>
      </rPr>
      <t xml:space="preserve">Q4:
</t>
    </r>
    <r>
      <rPr>
        <sz val="11"/>
        <color indexed="8"/>
        <rFont val="Calibri"/>
        <family val="2"/>
        <scheme val="minor"/>
      </rPr>
      <t xml:space="preserve">La observación es atendida con la licencia de construcción como uno de los principales insumos que permite iniciar la contratación de la terminación de las obras, la cual se anexa, así como copias de las actas de las últimas reuniones adelantadas con las autoridades municipales de Villa de Leyva con el fin de hacer seguimiento a los compromisos entre las partes y sacar adelante el proyecto. Reuniones del 28/11/2017, 07/12/2017 y 12/12/2017
</t>
    </r>
  </si>
  <si>
    <r>
      <rPr>
        <b/>
        <sz val="11"/>
        <color indexed="8"/>
        <rFont val="Calibri"/>
        <family val="2"/>
        <scheme val="minor"/>
      </rPr>
      <t xml:space="preserve">Q3:
</t>
    </r>
    <r>
      <rPr>
        <sz val="11"/>
        <color indexed="8"/>
        <rFont val="Calibri"/>
        <family val="2"/>
        <scheme val="minor"/>
      </rPr>
      <t xml:space="preserve">https://drive.google.com/open?id=0BzKN8xprBpG3eUt3VUJSX19rWlE
</t>
    </r>
    <r>
      <rPr>
        <b/>
        <sz val="11"/>
        <color indexed="8"/>
        <rFont val="Calibri"/>
        <family val="2"/>
        <scheme val="minor"/>
      </rPr>
      <t xml:space="preserve">Q4:
</t>
    </r>
    <r>
      <rPr>
        <sz val="11"/>
        <color indexed="8"/>
        <rFont val="Calibri"/>
        <family val="2"/>
        <scheme val="minor"/>
      </rPr>
      <t>https://drive.google.com/open?id=1EzuoKG8n6WEq6mePxjAiHgjdWHiOBZsa</t>
    </r>
  </si>
  <si>
    <r>
      <rPr>
        <b/>
        <sz val="11"/>
        <color indexed="8"/>
        <rFont val="Calibri"/>
        <family val="2"/>
        <scheme val="minor"/>
      </rPr>
      <t>Q4:
_</t>
    </r>
    <r>
      <rPr>
        <sz val="11"/>
        <color indexed="8"/>
        <rFont val="Calibri"/>
        <family val="2"/>
        <scheme val="minor"/>
      </rPr>
      <t>https://drive.google.com/open?id=1tXqsaGU0R3Wmw-g1jeKwEF0ZSmKR5CTg
_https://drive.google.com/open?id=1j7XErcRHjJDaysJWdegKV7tUDHVGSKqS</t>
    </r>
  </si>
  <si>
    <r>
      <rPr>
        <b/>
        <sz val="11"/>
        <color indexed="8"/>
        <rFont val="Calibri"/>
        <family val="2"/>
        <scheme val="minor"/>
      </rPr>
      <t xml:space="preserve">Q3:
</t>
    </r>
    <r>
      <rPr>
        <sz val="11"/>
        <color indexed="8"/>
        <rFont val="Calibri"/>
        <family val="2"/>
        <scheme val="minor"/>
      </rPr>
      <t xml:space="preserve">Se actualizó el procedimiento  4.2.2 del seguimiento y control de contratos, liderados por la subgerencia de proyectos, de acuerdo como se registra en la presentación anexa como archivo de evidencia.
</t>
    </r>
    <r>
      <rPr>
        <b/>
        <sz val="11"/>
        <color indexed="8"/>
        <rFont val="Calibri"/>
        <family val="2"/>
        <scheme val="minor"/>
      </rPr>
      <t xml:space="preserve">Q4:
</t>
    </r>
    <r>
      <rPr>
        <sz val="11"/>
        <color indexed="8"/>
        <rFont val="Calibri"/>
        <family val="2"/>
        <scheme val="minor"/>
      </rPr>
      <t xml:space="preserve">En cumplimiento con lo observado y teniendo en cuenta  el instructivo de Seguimiento y Control de Contratos establecido con la Resolución 836 de 2015,  la Subgerencia de Proyectos implementó mediante comunicación I-2017-028789 ajuste a los lineamientos y elaboró unas fichas de control para los proyectos; adicionalmente en comunicación I-2017-029303 solicitó a Secretaría General incluir estos lineamientos en el respectivo manual.  </t>
    </r>
  </si>
  <si>
    <r>
      <rPr>
        <b/>
        <sz val="11"/>
        <color indexed="8"/>
        <rFont val="Calibri"/>
        <family val="2"/>
        <scheme val="minor"/>
      </rPr>
      <t>Q3:</t>
    </r>
    <r>
      <rPr>
        <sz val="11"/>
        <color indexed="8"/>
        <rFont val="Calibri"/>
        <family val="2"/>
        <scheme val="minor"/>
      </rPr>
      <t xml:space="preserve">
_https://drive.google.com/open?id=0ByVTB_pG7qKzaFM3eWFwOWtqVzA, 
_https://drive.google.com/open?id=0ByVTB_pG7qKzUTRUdEt4bUwtODA
</t>
    </r>
    <r>
      <rPr>
        <b/>
        <sz val="11"/>
        <color indexed="8"/>
        <rFont val="Calibri"/>
        <family val="2"/>
        <scheme val="minor"/>
      </rPr>
      <t xml:space="preserve">
Q4:</t>
    </r>
    <r>
      <rPr>
        <sz val="11"/>
        <color indexed="8"/>
        <rFont val="Calibri"/>
        <family val="2"/>
        <scheme val="minor"/>
      </rPr>
      <t xml:space="preserve">
https://drive.google.com/open?id=1eVgeXXUjviEwfI8p-pF-PT-t8n81IZPv</t>
    </r>
  </si>
  <si>
    <r>
      <rPr>
        <b/>
        <sz val="11"/>
        <color indexed="8"/>
        <rFont val="Calibri"/>
        <family val="2"/>
        <scheme val="minor"/>
      </rPr>
      <t>Q3:</t>
    </r>
    <r>
      <rPr>
        <sz val="11"/>
        <color indexed="8"/>
        <rFont val="Calibri"/>
        <family val="2"/>
        <scheme val="minor"/>
      </rPr>
      <t xml:space="preserve">
El sector viene aplicando el pago por hitos para los componentes de la actualización de diseños y/o las ingenierías de detalles, como se presentan en los archivos soportes de  TCC en las evidencias.
</t>
    </r>
    <r>
      <rPr>
        <b/>
        <sz val="11"/>
        <color indexed="8"/>
        <rFont val="Calibri"/>
        <family val="2"/>
        <scheme val="minor"/>
      </rPr>
      <t xml:space="preserve">Q4:
</t>
    </r>
    <r>
      <rPr>
        <sz val="11"/>
        <color indexed="8"/>
        <rFont val="Calibri"/>
        <family val="2"/>
        <scheme val="minor"/>
      </rPr>
      <t>En cumplimiento con lo observado, la subgerencia de Estructuración generó los nuevos Lineamientos Técnicos y Financieros para la Elaboración de Términos y Condiciones, los cuales están siendo aplicados en la nueva contratación del Sector Salud, se precisa que los mismos incluyen los "Topes máximos para requisitos técnicos, Forma de pago: rango para retención de garantía" . Documento de actualización que se anexa como soporte.</t>
    </r>
  </si>
  <si>
    <r>
      <rPr>
        <b/>
        <sz val="11"/>
        <color indexed="8"/>
        <rFont val="Calibri"/>
        <family val="2"/>
        <scheme val="minor"/>
      </rPr>
      <t xml:space="preserve">Q3:
</t>
    </r>
    <r>
      <rPr>
        <sz val="11"/>
        <color indexed="8"/>
        <rFont val="Calibri"/>
        <family val="2"/>
        <scheme val="minor"/>
      </rPr>
      <t xml:space="preserve">_https://drive.google.com/open?id=0ByVTB_pG7qKzOGRPNHdEVDdzeUU, 
_https://drive.google.com/open?id=0ByVTB_pG7qKzNmR2aU1TUjF0MTA
</t>
    </r>
    <r>
      <rPr>
        <b/>
        <sz val="11"/>
        <color indexed="8"/>
        <rFont val="Calibri"/>
        <family val="2"/>
        <scheme val="minor"/>
      </rPr>
      <t xml:space="preserve">Q4:
</t>
    </r>
    <r>
      <rPr>
        <sz val="11"/>
        <color indexed="8"/>
        <rFont val="Calibri"/>
        <family val="2"/>
        <scheme val="minor"/>
      </rPr>
      <t>_https://drive.google.com/open?id=1P-1RKAIiDQetQXbJ8K9ZVsPwVv2q4vBl</t>
    </r>
  </si>
  <si>
    <r>
      <rPr>
        <b/>
        <sz val="11"/>
        <color indexed="8"/>
        <rFont val="Calibri"/>
        <family val="2"/>
        <scheme val="minor"/>
      </rPr>
      <t>Q4:</t>
    </r>
    <r>
      <rPr>
        <sz val="11"/>
        <color indexed="8"/>
        <rFont val="Calibri"/>
        <family val="2"/>
        <scheme val="minor"/>
      </rPr>
      <t xml:space="preserve">
En cumplimiento con lo observado se presentan los soportes de los certificados de pertinencias de los programas médicos arquitectónicos por parte de las secretarias departamentales de salud y ESE de los proyectos en los municipios con lo cual se hace el  reconocimiento de los nuevos proyectos, resultantes del contrato 2013-C-0253, se anexan soportes de la pertinencia de PMA (Programa Médico Arquitectónico) de los municipios de La Vega, Mahates, Puerto tejada, Canalete, Guaranda, Majagual, San Cristóbal, Soplaviento y Sucre-Sucre</t>
    </r>
  </si>
  <si>
    <r>
      <rPr>
        <b/>
        <sz val="11"/>
        <color indexed="8"/>
        <rFont val="Calibri"/>
        <family val="2"/>
        <scheme val="minor"/>
      </rPr>
      <t xml:space="preserve">Q4:
</t>
    </r>
    <r>
      <rPr>
        <sz val="11"/>
        <color indexed="8"/>
        <rFont val="Calibri"/>
        <family val="2"/>
        <scheme val="minor"/>
      </rPr>
      <t>https://drive.google.com/open?id=1bs96yGmpbjoSoKMghpQ95DhIJz5vniRC</t>
    </r>
  </si>
  <si>
    <r>
      <rPr>
        <b/>
        <sz val="11"/>
        <rFont val="Calibri"/>
        <family val="2"/>
        <scheme val="minor"/>
      </rPr>
      <t>Q4:</t>
    </r>
    <r>
      <rPr>
        <sz val="11"/>
        <rFont val="Calibri"/>
        <family val="2"/>
        <scheme val="minor"/>
      </rPr>
      <t xml:space="preserve">
El sector Salud, adelantó las gestiones necesarias  sobre Instaurar  las demandas y/o reclamaciones para la liquidación judicial del contrato 178 de 2013, como resultados se tiene que ya se realizó el respectivo trámite, prueba de ello se anexa copia del Acta Individual de Reparto, al tribunal administrativo de Boyacá, con la que  se radica el trámite de controversias contractuales del contrato 2013-C-0178, para el inicio de los respectivos trámites.</t>
    </r>
  </si>
  <si>
    <r>
      <rPr>
        <b/>
        <sz val="11"/>
        <rFont val="Calibri"/>
        <family val="2"/>
        <scheme val="minor"/>
      </rPr>
      <t>Q4:</t>
    </r>
    <r>
      <rPr>
        <sz val="11"/>
        <rFont val="Calibri"/>
        <family val="2"/>
        <scheme val="minor"/>
      </rPr>
      <t xml:space="preserve">
https://drive.google.com/open?id=1G_TOXnCJOKFqIMwgS4tnHyn8RC8yj3nm</t>
    </r>
  </si>
  <si>
    <r>
      <rPr>
        <b/>
        <sz val="11"/>
        <rFont val="Calibri"/>
        <family val="2"/>
        <scheme val="minor"/>
      </rPr>
      <t xml:space="preserve">Q4:
</t>
    </r>
    <r>
      <rPr>
        <sz val="11"/>
        <rFont val="Calibri"/>
        <family val="2"/>
        <scheme val="minor"/>
      </rPr>
      <t>El supervisor deja evidencia de la gestión documental hecha mensualmente en cada uno de los informes mensuales de actividades de los meses de octubre y noviembre. Para el mes de diciembre se evidencia la gestión total del sistema documental con corte 22 de diciembre de 2017.</t>
    </r>
  </si>
  <si>
    <r>
      <rPr>
        <b/>
        <sz val="11"/>
        <rFont val="Calibri"/>
        <family val="2"/>
        <scheme val="minor"/>
      </rPr>
      <t xml:space="preserve">Q4:
</t>
    </r>
    <r>
      <rPr>
        <sz val="11"/>
        <rFont val="Calibri"/>
        <family val="2"/>
        <scheme val="minor"/>
      </rPr>
      <t>https://drive.google.com/open?id=1-7YcVFUOTaSYCOSVonfKeMfNeL-eeuSq</t>
    </r>
  </si>
  <si>
    <r>
      <rPr>
        <b/>
        <sz val="11"/>
        <color indexed="8"/>
        <rFont val="Calibri"/>
        <family val="2"/>
        <scheme val="minor"/>
      </rPr>
      <t xml:space="preserve">Q3:
</t>
    </r>
    <r>
      <rPr>
        <sz val="11"/>
        <color indexed="8"/>
        <rFont val="Calibri"/>
        <family val="2"/>
        <scheme val="minor"/>
      </rPr>
      <t xml:space="preserve">El municipio de Tibú viene adelantando el proceso de contratación de la obra, con la utilización de los los estudios y diseños originados con el objeto del Contrato 253 de 2013.
</t>
    </r>
    <r>
      <rPr>
        <b/>
        <sz val="11"/>
        <color indexed="8"/>
        <rFont val="Calibri"/>
        <family val="2"/>
        <scheme val="minor"/>
      </rPr>
      <t xml:space="preserve">
Q4:</t>
    </r>
    <r>
      <rPr>
        <sz val="11"/>
        <color indexed="8"/>
        <rFont val="Calibri"/>
        <family val="2"/>
        <scheme val="minor"/>
      </rPr>
      <t xml:space="preserve">
En cumplimiento con lo observado, el Sector Salud ha venido adelantando las gestiones para los procesos de contratación de las IPS y ha venido realizado las contrataciones de los proyectos que fueron priorizadas con la utilización de los diseños elaborados con la ejecución del contrato 2013-C-0253, actualmente se viene adelantando el proceso con el municipio de Tibú quienes para el trámite de la contratación de la obra, lo están haciendo la utilización de los  estudios y diseños originados con el objeto del Contrato 253 de 2013.
Se presenta TCC y Contrato No. 230 de 2017, suscrito entre el municipio de Tibú y la Unión Temporal IPS La Gabarra que tiene como objeto la: "ELABORACIÓN DE LOS DISEÑOS  DETALLADOS DEFINITIVOS DE ARQUITECTURA E INGENIERÍAS, INCLUIDOS LOS PRESUPUESTOS DE OBRA PARA LA IPS CENTRO DE SALUD LA GABARRA DEL MUNICIPIO DE TIBÚ, NORTE DE SANTANDER, Y EJECUTAR LAS OBRAS DE CONSTRUCCIÓN BAJO LA MODALIDAD LLAVE EN MANO</t>
    </r>
  </si>
  <si>
    <r>
      <rPr>
        <b/>
        <sz val="11"/>
        <color indexed="8"/>
        <rFont val="Calibri"/>
        <family val="2"/>
        <scheme val="minor"/>
      </rPr>
      <t xml:space="preserve">Q3:
</t>
    </r>
    <r>
      <rPr>
        <sz val="11"/>
        <color indexed="8"/>
        <rFont val="Calibri"/>
        <family val="2"/>
        <scheme val="minor"/>
      </rPr>
      <t xml:space="preserve">https://drive.google.com/open?id=0ByVTB_pG7qKzZzhCUkJGYmxIMTg
</t>
    </r>
    <r>
      <rPr>
        <b/>
        <sz val="11"/>
        <color indexed="8"/>
        <rFont val="Calibri"/>
        <family val="2"/>
        <scheme val="minor"/>
      </rPr>
      <t xml:space="preserve">Q4:
</t>
    </r>
    <r>
      <rPr>
        <sz val="11"/>
        <color indexed="8"/>
        <rFont val="Calibri"/>
        <family val="2"/>
        <scheme val="minor"/>
      </rPr>
      <t>https://drive.google.com/open?id=16xNpOU0cmn-u99AB7hlak97mYtOD2OJT</t>
    </r>
  </si>
  <si>
    <r>
      <rPr>
        <b/>
        <sz val="11"/>
        <color indexed="8"/>
        <rFont val="Calibri"/>
        <family val="2"/>
        <scheme val="minor"/>
      </rPr>
      <t xml:space="preserve">Q4:
</t>
    </r>
    <r>
      <rPr>
        <sz val="11"/>
        <color indexed="8"/>
        <rFont val="Calibri"/>
        <family val="2"/>
        <scheme val="minor"/>
      </rPr>
      <t>En cumplimiento con la observación, se precisa que se adelantaron  capacitaciones los días 26/07/2017 y el 22/11/2017 dirigida a los supervisores, con la finalidad de divulgar, socializar los nuevos lineamientos y responsabilidades de los supervisores, así como para fortalecer el seguimiento y control de los proyectos, la primera  trato el tema del  Control y Vigilancia sobre la ejecución del Contrato Estatal y la segunda en el mes de noviembre relacionada con el Régimen Legal de Garantías de Contratos Suscritos por Entidades Estatales, como soporte, se remite el material tratado en cada una de las capacitaciones con las respectivas listas de asistencia, en las cuales participaron los supervisores del Sector Salud. Se anexa material de los temas tratados y listas de asistencia.</t>
    </r>
  </si>
  <si>
    <r>
      <rPr>
        <b/>
        <sz val="11"/>
        <color indexed="8"/>
        <rFont val="Calibri"/>
        <family val="2"/>
        <scheme val="minor"/>
      </rPr>
      <t xml:space="preserve">Q4:
</t>
    </r>
    <r>
      <rPr>
        <sz val="11"/>
        <color indexed="8"/>
        <rFont val="Calibri"/>
        <family val="2"/>
        <scheme val="minor"/>
      </rPr>
      <t>https://drive.google.com/open?id=1eokavqu9ai-n7FgtsuyqMrFcT7tZJOhK</t>
    </r>
  </si>
  <si>
    <r>
      <rPr>
        <b/>
        <sz val="11"/>
        <color indexed="8"/>
        <rFont val="Calibri"/>
        <family val="2"/>
        <scheme val="minor"/>
      </rPr>
      <t xml:space="preserve">Q4:
</t>
    </r>
    <r>
      <rPr>
        <sz val="11"/>
        <color indexed="8"/>
        <rFont val="Calibri"/>
        <family val="2"/>
        <scheme val="minor"/>
      </rPr>
      <t>Con base en el informe recibido en el presente mes de diciembre por parte dela  Interventoría el Sector Salud  iniciará los trámites requeridos ante la oficina jurídica para iniciar las acciones necesarias sobre lo reportado por el Interventor en su informe, “Cabe resaltar que una vez revisado los archivos de soporte de los informes entregados por esta interventoría No existe “Acta de aprobación sanitario campamento “a la que se refiere el contratista, en consecuencia, hay un pago no justificado por error involuntario de cuantificación en el pago realizado y se recomienda que el contratista realice la devolución del dinero correspondiente”.</t>
    </r>
  </si>
  <si>
    <r>
      <rPr>
        <b/>
        <sz val="11"/>
        <color indexed="8"/>
        <rFont val="Calibri"/>
        <family val="2"/>
        <scheme val="minor"/>
      </rPr>
      <t xml:space="preserve">Q4:
</t>
    </r>
    <r>
      <rPr>
        <sz val="11"/>
        <color indexed="8"/>
        <rFont val="Calibri"/>
        <family val="2"/>
        <scheme val="minor"/>
      </rPr>
      <t>https://drive.google.com/open?id=1YvlZkKcLvz3mpt3c3I76E3we8_ctQTt9</t>
    </r>
  </si>
  <si>
    <r>
      <rPr>
        <b/>
        <sz val="11"/>
        <color indexed="8"/>
        <rFont val="Calibri"/>
        <family val="2"/>
        <scheme val="minor"/>
      </rPr>
      <t xml:space="preserve">Q4:
</t>
    </r>
    <r>
      <rPr>
        <sz val="11"/>
        <color indexed="8"/>
        <rFont val="Calibri"/>
        <family val="2"/>
        <scheme val="minor"/>
      </rPr>
      <t>https://drive.google.com/open?id=10pUpRcnXtC1ru8YZdCzCwZbi4qfwdD60</t>
    </r>
  </si>
  <si>
    <r>
      <rPr>
        <b/>
        <sz val="11"/>
        <color indexed="8"/>
        <rFont val="Calibri"/>
        <family val="2"/>
        <scheme val="minor"/>
      </rPr>
      <t xml:space="preserve">Q3:
</t>
    </r>
    <r>
      <rPr>
        <sz val="11"/>
        <color indexed="8"/>
        <rFont val="Calibri"/>
        <family val="2"/>
        <scheme val="minor"/>
      </rPr>
      <t xml:space="preserve">https://drive.google.com/open?id=0ByVTB_pG7qKzT2tjX3QzNkR5Sm8
</t>
    </r>
    <r>
      <rPr>
        <b/>
        <sz val="11"/>
        <color indexed="8"/>
        <rFont val="Calibri"/>
        <family val="2"/>
        <scheme val="minor"/>
      </rPr>
      <t xml:space="preserve">Q4:
</t>
    </r>
    <r>
      <rPr>
        <sz val="11"/>
        <color indexed="8"/>
        <rFont val="Calibri"/>
        <family val="2"/>
        <scheme val="minor"/>
      </rPr>
      <t>https://drive.google.com/open?id=1hM-BS5PSffUVb1daXzot_GcYdP9o_2EG</t>
    </r>
  </si>
  <si>
    <r>
      <rPr>
        <b/>
        <sz val="11"/>
        <color indexed="8"/>
        <rFont val="Calibri"/>
        <family val="2"/>
        <scheme val="minor"/>
      </rPr>
      <t xml:space="preserve">Q3:
</t>
    </r>
    <r>
      <rPr>
        <sz val="11"/>
        <color indexed="8"/>
        <rFont val="Calibri"/>
        <family val="2"/>
        <scheme val="minor"/>
      </rPr>
      <t xml:space="preserve">Como gestión se reporta que Mediante comité primario del 11/09/2017, se adquirió el compromiso por parte del supervisor  de adelantar la labor de consolidar la información para el envío a Jurídica. Como evidencia de la reunión se anexa la lista de asistencia.
</t>
    </r>
    <r>
      <rPr>
        <b/>
        <sz val="11"/>
        <color indexed="8"/>
        <rFont val="Calibri"/>
        <family val="2"/>
        <scheme val="minor"/>
      </rPr>
      <t xml:space="preserve">Q4:
</t>
    </r>
    <r>
      <rPr>
        <sz val="11"/>
        <color indexed="8"/>
        <rFont val="Calibri"/>
        <family val="2"/>
        <scheme val="minor"/>
      </rPr>
      <t>En cumplimiento con lo observado el Sector Salud, mediante comunicación I-2017-029151 con asunto "Presunto Incumplimiento contrato C-097-2015", solicitó a la Secretaría General adelantar los procedimientos y/o acciones que correspondan por el posible incumplimiento del contrato C-097-2015; teniendo en cuenta el informe de supervisión sobre el presunto incumplimiento que se anexó, el cual también hace parte de estos soportes.</t>
    </r>
  </si>
  <si>
    <r>
      <rPr>
        <b/>
        <sz val="11"/>
        <color indexed="8"/>
        <rFont val="Calibri"/>
        <family val="2"/>
        <scheme val="minor"/>
      </rPr>
      <t xml:space="preserve">Q4:
</t>
    </r>
    <r>
      <rPr>
        <sz val="11"/>
        <color indexed="8"/>
        <rFont val="Calibri"/>
        <family val="2"/>
        <scheme val="minor"/>
      </rPr>
      <t>En cumplimiento con lo observado se procedió en la participación de las capacitaciones realizadas el 26/07/2017 y el 22/11/2017, Se anexa como soporte las presentaciones a los supervisores del Sector Salud. Con la finalidad de divulgar, socializar los nuevos lineamientos y responsabilidades de los supervisores.</t>
    </r>
  </si>
  <si>
    <r>
      <rPr>
        <b/>
        <sz val="11"/>
        <color indexed="8"/>
        <rFont val="Calibri"/>
        <family val="2"/>
        <scheme val="minor"/>
      </rPr>
      <t xml:space="preserve">Q4:
</t>
    </r>
    <r>
      <rPr>
        <sz val="11"/>
        <color indexed="8"/>
        <rFont val="Calibri"/>
        <family val="2"/>
        <scheme val="minor"/>
      </rPr>
      <t>https://drive.google.com/open?id=1A8d91ptm7ioR0ElDM1rULNtmWyzlCISs</t>
    </r>
  </si>
  <si>
    <r>
      <rPr>
        <b/>
        <sz val="11"/>
        <color indexed="8"/>
        <rFont val="Calibri"/>
        <family val="2"/>
        <scheme val="minor"/>
      </rPr>
      <t xml:space="preserve">Q3:
</t>
    </r>
    <r>
      <rPr>
        <sz val="11"/>
        <color indexed="8"/>
        <rFont val="Calibri"/>
        <family val="2"/>
        <scheme val="minor"/>
      </rPr>
      <t xml:space="preserve">Se actualizó el procedimiento  4.2.2 del seguimiento y control de contratos, liderados por la subgerencia de proyectos, de acuerdo como se registra en la presentación anexa como archivo de evidencia.
</t>
    </r>
    <r>
      <rPr>
        <b/>
        <sz val="11"/>
        <color indexed="8"/>
        <rFont val="Calibri"/>
        <family val="2"/>
        <scheme val="minor"/>
      </rPr>
      <t xml:space="preserve">Q4:
</t>
    </r>
    <r>
      <rPr>
        <sz val="11"/>
        <color indexed="8"/>
        <rFont val="Calibri"/>
        <family val="2"/>
        <scheme val="minor"/>
      </rPr>
      <t>Cumpliendo con lo observado y teniendo en cuenta  lo establecido el instructivo de Seguimiento y Control de Contratos determinado con la Resolución 836 de 2015, la Subgerencia de Proyectos implementó mediante comunicación I-2017-028789 ajuste a los lineamientos y elaboró unas fichas de control para los proyectos; adicionalmente en comunicación I-2017-029303 solicitó a Secretaría General incluir estos lineamientos en el respectivo manual.</t>
    </r>
  </si>
  <si>
    <r>
      <rPr>
        <b/>
        <sz val="11"/>
        <color indexed="8"/>
        <rFont val="Calibri"/>
        <family val="2"/>
        <scheme val="minor"/>
      </rPr>
      <t>Q3:
_</t>
    </r>
    <r>
      <rPr>
        <sz val="11"/>
        <color indexed="8"/>
        <rFont val="Calibri"/>
        <family val="2"/>
        <scheme val="minor"/>
      </rPr>
      <t xml:space="preserve">https://drive.google.com/open?id=0ByVTB_pG7qKzOWN4WXB5RXVlMjg, 
_https://drive.google.com/open?id=0ByVTB_pG7qKzSFphTXJhS2laVEk
</t>
    </r>
    <r>
      <rPr>
        <b/>
        <sz val="11"/>
        <color indexed="8"/>
        <rFont val="Calibri"/>
        <family val="2"/>
        <scheme val="minor"/>
      </rPr>
      <t xml:space="preserve">Q4:
</t>
    </r>
    <r>
      <rPr>
        <sz val="11"/>
        <color indexed="8"/>
        <rFont val="Calibri"/>
        <family val="2"/>
        <scheme val="minor"/>
      </rPr>
      <t>https://drive.google.com/open?id=1skN2GYpb6L4-TJ5VfsDCpHYFdhsXyqQB</t>
    </r>
  </si>
  <si>
    <r>
      <rPr>
        <b/>
        <sz val="11"/>
        <color indexed="8"/>
        <rFont val="Calibri"/>
        <family val="2"/>
        <scheme val="minor"/>
      </rPr>
      <t xml:space="preserve">Q4:
</t>
    </r>
    <r>
      <rPr>
        <sz val="11"/>
        <color indexed="8"/>
        <rFont val="Calibri"/>
        <family val="2"/>
        <scheme val="minor"/>
      </rPr>
      <t>El Sector Salud en cumplimiento con la observado, ha venido adelantando gestiones sobre los proyectos de Abejorral en el departamento de Antioquia, con el fin documentar lo correspondiente y posterior envío a la oficina Jurídica sobre el trámite a seguir, o en su defecto definir el desarrollo de los proyectos, para lo cual anexan los soportes de las comunicaciones enviadas a DAPARD, como sustento de la gestión que se han adelantado por parte del Fondo.</t>
    </r>
  </si>
  <si>
    <r>
      <rPr>
        <b/>
        <sz val="11"/>
        <color indexed="8"/>
        <rFont val="Calibri"/>
        <family val="2"/>
        <scheme val="minor"/>
      </rPr>
      <t xml:space="preserve">Q4:
</t>
    </r>
    <r>
      <rPr>
        <sz val="11"/>
        <color indexed="8"/>
        <rFont val="Calibri"/>
        <family val="2"/>
        <scheme val="minor"/>
      </rPr>
      <t>https://drive.google.com/open?id=1TLzCHg87QeTBp29EnsfHy_os_3yCexxb</t>
    </r>
  </si>
  <si>
    <r>
      <rPr>
        <b/>
        <sz val="11"/>
        <color indexed="8"/>
        <rFont val="Calibri"/>
        <family val="2"/>
        <scheme val="minor"/>
      </rPr>
      <t xml:space="preserve">Q3:
</t>
    </r>
    <r>
      <rPr>
        <sz val="11"/>
        <color indexed="8"/>
        <rFont val="Calibri"/>
        <family val="2"/>
        <scheme val="minor"/>
      </rPr>
      <t xml:space="preserve">Se tienen en cuenta en los Terminos y condiciones contractuales los lineamientos emitidos por la Subgerencia de estructuración en cuento a la forma de pago, se adjunto modelo de TCC del sector salud evidenciando el cumplimiento.
</t>
    </r>
    <r>
      <rPr>
        <b/>
        <sz val="11"/>
        <color indexed="8"/>
        <rFont val="Calibri"/>
        <family val="2"/>
        <scheme val="minor"/>
      </rPr>
      <t xml:space="preserve">Q4:
</t>
    </r>
    <r>
      <rPr>
        <sz val="11"/>
        <color indexed="8"/>
        <rFont val="Calibri"/>
        <family val="2"/>
        <scheme val="minor"/>
      </rPr>
      <t>Con el fin de atender lo observado, la subgerencia de Estructuración generó los nuevos Lineamientos Técnicos y Financieros para la Elaboración de Términos y Condiciones Contractuales , los cuales están siendo aplicados en la nueva contratación del Sector Salud, se precisa que los mismos incluyen los "Topes máximos para requisitos técnicos, Forma de pago: rango para retención de garantía" . Se anexa como soporte el documento de actualización.</t>
    </r>
  </si>
  <si>
    <r>
      <rPr>
        <b/>
        <sz val="11"/>
        <color indexed="8"/>
        <rFont val="Calibri"/>
        <family val="2"/>
        <scheme val="minor"/>
      </rPr>
      <t xml:space="preserve">Q3:
</t>
    </r>
    <r>
      <rPr>
        <sz val="11"/>
        <color indexed="8"/>
        <rFont val="Calibri"/>
        <family val="2"/>
        <scheme val="minor"/>
      </rPr>
      <t xml:space="preserve">_https://drive.google.com/open?id=0BzKN8xprBpG3OGt3dUtrck1TZVk, 
_https://drive.google.com/open?id=0BzKN8xprBpG3V0hiRDg2bDN0bmM, 
_https://drive.google.com/open?id=0BzKN8xprBpG3UXFGUThScmdYLTQ
_https://drive.google.com/open?id=0BzKN8xprBpG3cjR2dG10TVpReWc, 
_https://drive.google.com/open?id=0BzKN8xprBpG3VXVodFY4QWl1ZkU, 
_https://drive.google.com/open?id=0BzKN8xprBpG3SVo0M1JRZnN5Ukk
</t>
    </r>
    <r>
      <rPr>
        <b/>
        <sz val="11"/>
        <color indexed="8"/>
        <rFont val="Calibri"/>
        <family val="2"/>
        <scheme val="minor"/>
      </rPr>
      <t xml:space="preserve">Q4:
</t>
    </r>
    <r>
      <rPr>
        <sz val="11"/>
        <color indexed="8"/>
        <rFont val="Calibri"/>
        <family val="2"/>
        <scheme val="minor"/>
      </rPr>
      <t>https://drive.google.com/open?id=1LvAo7DWERZP5HmsTX8ggPJz_WnEPhgwF</t>
    </r>
  </si>
  <si>
    <t>Se elaboraron 3 informes, 3 boletines y 3 actas de comites de pagos correspondiente a los meses de septiembre, octubre y noviembre de 2017, para efectuar el seguimiento a la ejecución de pagos, de acuerdo a las metas establecidas en la entidad.</t>
  </si>
  <si>
    <t>https://drive.google.com/open?id=1Kyu4AHu8pTu7Wx9n8nZ08VNJEybgo3qF</t>
  </si>
  <si>
    <t>Se elaboraron 3 boletines correspondiente a los meses de septiembre, octubre y noviembre de 2017, para efectuar el seguimiento a la ejecución de pagos, de acuerdo a las metas establecidas en la entidad.</t>
  </si>
  <si>
    <t>https://drive.google.com/open?id=1QSTPdB2X2ZBG5gqZLDq6IegK1AhdX0RV</t>
  </si>
  <si>
    <t>Se elaboraron 3 actas de comités de pagos correspondiente a los meses de septiembre, octubre y noviembre de 2017, para efectuar el seguimiento a la ejecución de pagos, de acuerdo a las metas establecidas en la entidad.</t>
  </si>
  <si>
    <t>https://drive.google.com/open?id=1NGeNSkJn-yNrkjrJDN0EobGyDjW95td5</t>
  </si>
  <si>
    <t>Se elaboraron 3 informes correspondiente a los meses de septiembre, octubre y noviembre de 2017, para efectuar el seguimiento a la ejecución de pagos, de acuerdo a las metas establecidas en la entidad.</t>
  </si>
  <si>
    <t>https://drive.google.com/open?id=1PH64O23WHIIpHyYhI_wnhzq9CxtLwuJs</t>
  </si>
  <si>
    <t>https://drive.google.com/open?id=1jiq9AVj2GVI57Higjs1XJ0FaBWyVf8gw</t>
  </si>
  <si>
    <t>https://drive.google.com/open?id=1Nv_33w5TlChBM6-dXaLTtRxVaTtuxAxk</t>
  </si>
  <si>
    <t>https://drive.google.com/open?id=1MNB41_jHv-FBVp7nx3JIYL_reQBKkC3L</t>
  </si>
  <si>
    <t>https://drive.google.com/open?id=1ZIhadT6rli5boVNVRFwWzRTDCIMaJja0</t>
  </si>
  <si>
    <t>https://drive.google.com/open?id=1yuHAIv-0FmiEF0JuO0v7aTlffV62KZzS</t>
  </si>
  <si>
    <t>FILA_231</t>
  </si>
  <si>
    <t>"Deficiencias en el seguimiento y control por parte del contratista e interventor de la obra y deficiencias en la planeación y aplicación de controles y seguimiento por parte del Fondo Adaptación"</t>
  </si>
  <si>
    <t>Realizar el análisis del contrato 140 de 2015 para el proceso de liquidación.</t>
  </si>
  <si>
    <t>Realizar durante el proceso de liquidación concepto y balance Final del contrato 140 de 2015,  teniendo en consideración el presunto hallazgo fiscal manifestado por la CGR.</t>
  </si>
  <si>
    <t>Concepto y Balance final para liquidación</t>
  </si>
  <si>
    <t>PM AUD GRAMLOTE</t>
  </si>
  <si>
    <t>FILA_232</t>
  </si>
  <si>
    <t>"Deficiencias en el seguimiento y control por parte del contratista e interventor de la obra y deficiencias en la planeación y aplicación de controles y seguimiento por parte del Fondo Adaptación".</t>
  </si>
  <si>
    <t>Dar a conocer a la Entidad la posición de la Entidad frente al presunto hallago identificado por la CGR</t>
  </si>
  <si>
    <t>Socializar en el comité de gerencia la posición de la Entidad frente al balance final de liquidación del contrato 140 de 2015</t>
  </si>
  <si>
    <t>Sesión</t>
  </si>
  <si>
    <t>FILA_233</t>
  </si>
  <si>
    <t>Realizar el análisis del contrato 140 de 2015 durante el proceso de liquidación.</t>
  </si>
  <si>
    <t>FILA_234</t>
  </si>
  <si>
    <t>Concepto y Balance final para liquidación.</t>
  </si>
  <si>
    <t>FILA_235</t>
  </si>
  <si>
    <t>Realizar Informe por parte de la Interventoria y avalado por el Fondo que premita inferirir el item no previsto evidenciando los trabajos realizados, metodologia y especificaciones tecnicas.</t>
  </si>
  <si>
    <t>Entrega de informe</t>
  </si>
  <si>
    <t>FILA_236</t>
  </si>
  <si>
    <t xml:space="preserve">"Consistencia valor ejecutado en actas de obra respecto al acta de recibo final de obra, e implementación plan de manejo ambiental contrato 140 de 2015: De acuerdo con el documento “Acta de Entrega y Recibo Definitivo de Obra” y lo conciliado por el Contratista de Obra y la Interventoría del Proyecto, se evidencia una diferencia de $402.580.347" </t>
  </si>
  <si>
    <t>Realizar Informe de interventoría y avalado por el supervisor</t>
  </si>
  <si>
    <t>Realizar Informe por parte de la Interventoria y avalado por el Fondo referente a la gestión del plan de manejo ambiental del contrato 140 de 2015</t>
  </si>
  <si>
    <t>FILA_237</t>
  </si>
  <si>
    <t xml:space="preserve">"A Octubre de 2017 no se evidencia la ejecución de obras plan de inversión del 1%, estudio de impacto ambiental:  En la Resolución 000643 de Julio 29 de 2015, por medio de la cual se otorga la Licencia ambiental. En lo relacionado con “la Tasa por Utilización de Aguas y del Plan de Inversión del 1%”" </t>
  </si>
  <si>
    <t>Reuniones con el Contratista de Obra y de Interventoria, Alcaldía de Gramalote y Corporación ambiental hasta lograr ejecución de inversión del 1%</t>
  </si>
  <si>
    <t>Certificación desembolso a CORPORACION del 1%</t>
  </si>
  <si>
    <t>FILA_238</t>
  </si>
  <si>
    <t>Realizar actualizacion del formato de los lineamientos para el seguimiento y control de proyectos.</t>
  </si>
  <si>
    <t>Realizar actualizacion del  Acta de preconstrucción (MP4-GPG-3-F-01 Acta) capítulo trámites, licencia y permisos.</t>
  </si>
  <si>
    <t>ACTA</t>
  </si>
  <si>
    <t>FILA_239</t>
  </si>
  <si>
    <t>"Deficiencias en los diseños que repercutieron en el alcance, culminación e incremento en el costo final del proyecto".</t>
  </si>
  <si>
    <t>"Falencias en el seguimiento y control por parte del contratista e interventor de la obra y deficiencias en la planeación y aplicación de controles y seguimiento por parte del Fondo Adaptación".</t>
  </si>
  <si>
    <t>Reclamación de la garantía de calidad de los contratos del diseñador, interventor y supervisor del interventor,  ante las compañias de seguros, por las presuntas deficiencias.</t>
  </si>
  <si>
    <t>Seguimiento a las reclamaciones presentadas  ante las compañias de seguros el 15/12/2017.</t>
  </si>
  <si>
    <t>PM AUD GRAMLOTE
El plazo estimado corresponde a las instancias que por Ley debe surtir el proceso entre las partes.</t>
  </si>
  <si>
    <t>FILA_240</t>
  </si>
  <si>
    <t>"Demoras en el proceso de liquidación, cierre ambiental y gestion socio predial del contrato de obra 140 de 2015 - Administrativo con presunta incidencia disciplinaria:  la Cláusula Décima Octava del contrato, establece que el contrato será liquidado dentro de los ocho (8) meses siguientes al vencimiento del plazo de ejecución"</t>
  </si>
  <si>
    <t>Reuniones con el Contratista de Obra y de Interventoria, Alcaldía de Gramalote y demás actores que influyan hasta lograr la liquidación del Contrato</t>
  </si>
  <si>
    <t>Elaborar el proyecto de  Acta de Liquidación</t>
  </si>
  <si>
    <t>Proyecto Acta de Liquidación</t>
  </si>
  <si>
    <t>FILA_241</t>
  </si>
  <si>
    <t>"Cumplimiento, reprogramación contrato de obra 165 de 2015 y otrosí 1, "Falencia de la Entidad respcto al cumplimiento en lo pertinente a Urbanismo y frente al desarrollo del contrato de obra 165 de 2015""</t>
  </si>
  <si>
    <t>"Deficiencias en la aplicación de controles y seguimiento por parte del Fondo en la interventoria y en la ejecución del contrato de obra"</t>
  </si>
  <si>
    <t xml:space="preserve">Se revisa periódicamente el avance del proyecto, se realizan reuniones para evaluar, controlar y gestionar los riesgos para minimizar la afectación en los tiempos de ejecución del proyecto.
Se detallan hitos de programación en los documentos de modificación del Contrato.
</t>
  </si>
  <si>
    <t xml:space="preserve">Realizar reuniones con los equipos de trabajo que desarrollan sus actividades dentro del proyecto. 
</t>
  </si>
  <si>
    <t>FILA_242</t>
  </si>
  <si>
    <t>Realizar reuniones de coordinación para lograr que las actividades realizadas por diferentes contratistas se desarrollen con fluidez.</t>
  </si>
  <si>
    <t>FILA_243</t>
  </si>
  <si>
    <t>"Gestión del Fondo, cumplimiento contrato de obra 165 de 2015, oportunidad pago parafiscales, administrativo con posible incidencia disciplinaria"</t>
  </si>
  <si>
    <t>"Deficiencias en la aplicación de controles y de seguimiento   por parte del Fondo, con  lo cual no se está dando estricto cumplimiento al contrato y obra,  la debida y continua protección de todo el personal a cargo del contratista.
Así las cosas  presuntamente se incumplió el contrato  de obra en las referidas clausulas, el Manual de Contratación del Fondo"</t>
  </si>
  <si>
    <t xml:space="preserve">Se revisa mensualmente los pagos de salarios, prestaciones sociales e indemnizaciones. 
Se solicita periódicamente el estado de las acreencias del Contratista con los proveedores. 
</t>
  </si>
  <si>
    <t xml:space="preserve">Elaborar matriz de seguimiento a pagos de proveedores y subcontratistas, del Contratista de Obra.
En caso de evidenciar incumplimiento, la interventoría deberá informar de manera inmediata al Fondo Adaptación para hacer efectivas las pólizas respectivas.   El plazo máximo para informar al Fondo el incumplimiento es el décimo día habil del mes. </t>
  </si>
  <si>
    <t>FILA_244</t>
  </si>
  <si>
    <t xml:space="preserve">10. </t>
  </si>
  <si>
    <t xml:space="preserve">"Calidad de la vivienda. Contrato de obra 165/2015 administrativo con presunta incidencia fiscal y disciplinaria.  Hitos estructura y mampostería". </t>
  </si>
  <si>
    <t>"Se esta contraviniendo lo dispuesto en el título D del Reglamento Colombiano de construcción Sismo Resistente NSR-10 .
impresión y a tracción, en Los morteros de pega para la construcción de muros en mampostería los cuales presentan espesores que superan los 30 mm entre piezas"</t>
  </si>
  <si>
    <t xml:space="preserve">Se realiza control durante la construcción de la mampostería cada tres hiladas. En caso de avance del muro con espesor en las juntas superior al 14 mm se demuele la parte incumplida y se reconstruye.
Asegurar el cumplimiento del procedimiento de construcción de mampostería estructural
</t>
  </si>
  <si>
    <t xml:space="preserve">Verificar construcción de mampostería de acuerdo con el procedimiento establecido.   Para tal efecto, la interventoría  allegará en el informe mensual  que envía al Fondo Adaptación, la evidencia de las las notas de campo o  bitácora  de obra  donde se registre el cumplimiento de la  verificación en cada una de las viviendas  por parte de la interventoría al contratista. </t>
  </si>
  <si>
    <t>Número de registros de revisión de la construcción de muros de mampostería, conforme con lo previsto en planos y normas técnicas aplicables sobre número de viviendas con mampostería terminada en el periodo.(mensualmente)
La  interventoría  allegará en el informe mensual al F.A, las notas de campo y bitácora  donde se registre el cumplimiento de su verificación en cada  vivienda</t>
  </si>
  <si>
    <t>FILA_245</t>
  </si>
  <si>
    <t>"La utilización de regatas (cortes en muro) para la colocación de tuberías eléctricas y sanitarias, lo cual va en contra de lo dispuesto en el  título D de la NSR-10 para la mampostería estructural . Como también en la cartilla de recomendaciones de las tipologías donde indica, No regatear muros horizontalmente".</t>
  </si>
  <si>
    <t xml:space="preserve">
Se planea las regatas para cada tipo de vivienda. Las tuberias quedan instaladas dentro de la mampostería . En caso de reparaciones se realiza seguimiento y  control de laa actividades de reparación.. No se recibe muro con regatas sin la reparación apropiada.
Se asegura el cumplimiento del procedimiento de planeación, ejecución y reparación de regatas 
</t>
  </si>
  <si>
    <t xml:space="preserve">Validar la planeación de las instalaciones en muros no estructurales.
En caso de requerirse la implementación de regatas en muros de mampostería, se llevara un control con los registros respectivos, 
Para tal efecto la  interventoría  allegará en el informe mensual al F.A, las notas de campo y bitácora  donde se registre el cumplimiento de su verificación en cada  vivienda
</t>
  </si>
  <si>
    <t>Número de registros de revisión de la construcción de muros de mampostería de las viviendas conforme con lo previsto en planos de construcción y normas técnicas aplicables sobre número de viviendas con mampostería terminada en el periodo.
Periodicidad: Mensual. 
Documento soporte: Informe mensual de la interventoría que contenga el capítulo de seguimiento al cumplimiento de este hito.</t>
  </si>
  <si>
    <t>FILA_246</t>
  </si>
  <si>
    <t>"Afectaciones en las dovelas de los muros asociados a los vanos de las puertas. Dichas dovelas fueron afectadas para el cargue de los marcos de las puerta, sin tener en cuenta que la dovela es un elemento estructural y que al reducir su sección puede afectar su trabajo a compresión y a tracción".</t>
  </si>
  <si>
    <t xml:space="preserve">Se efectúa la reparación de dovelas intervenidas durante la instalación de los marcos de las puertas con mortero estructural según procedimiento establecido.
Se implementa medidas alternativas para que la instalación de los marcos de las puertas no coincida con la dovela próxima a la puerta.
</t>
  </si>
  <si>
    <t xml:space="preserve">Verificar la conformidad de la reparación de las dovelas próximas a los vanos de las puertas.  Para tal efecto, la interventoría  allegará en el informe mensual  que envía al Fondo Adaptación, la evidencia de las las notas de campo o  bitácora  de obra  donde se registre el cumplimiento de la  verificación en cada una de las viviendas  por parte de la interventoría al contratista. 
</t>
  </si>
  <si>
    <t xml:space="preserve">Número de registros de revisión de la construcción de muros de mampostería de las viviendas conforme con lo previsto en planos de construcción y normas técnicas aplicables sobre número de viviendas con mampostería terminada en el periodo.
Periodicidad: Mensual. 
Documento soporte:  Acta de recibo de hito suscrito por la interventoría y contratista. </t>
  </si>
  <si>
    <t>FILA_247</t>
  </si>
  <si>
    <t>"Calidad de la vivienda. Contrato de obra 165/2015 administrativo con presunta incidencia fiscal y disciplinaria.  Hitos  cubiertas"</t>
  </si>
  <si>
    <t xml:space="preserve">"Humedades  que se presentan en la cubierta de las diferentes casas visitadas, produciendo un deterioro en acabados de madera. Esta situación viene desmejorando la calidad de la madera que soporta las tejas (correas), por la continua filtración (ver fotos), generando riesgo de crecimiento de hongos y moho". </t>
  </si>
  <si>
    <t xml:space="preserve">Se realizan  controles durante la construcción de las cubiertas y el proceso de impermeabilización.
Se realizan nuevas jornadas vivienda por vivienda para identificar filtraciones y se atienden solicitudes de los beneficiarios.
</t>
  </si>
  <si>
    <t xml:space="preserve">Validar cada una de las cubiertas de acuerdo con el procedimiento para la instalación e impermeabilización.
 Se debe incluir en el formato de registro de revisión de viviendas firmado por la interventoría y el contratista de obra.    </t>
  </si>
  <si>
    <t xml:space="preserve">Número de cubiertas de viviendas inspeccionadas / número total de cubiertas terminadas.   
Periodicidad: Mensual. 
 Documento soporte: Registro de revisión de viviendas firmado por la interventoría y el contratista de obra. </t>
  </si>
  <si>
    <t>FILA_248</t>
  </si>
  <si>
    <t xml:space="preserve">Atender las solicitudes de revisión de filtraciones en las cubiertas, de acuerdo con los plazos establecidos en el Contrato - postentrega. 
 Se debe incluir en el formato de registro de revisión de viviendas firmado por la interventoría y el contratista de obra.   </t>
  </si>
  <si>
    <t xml:space="preserve">Número de registros de seguimiento a las cubiertas en la etapa de postventa sobre número de filtraciones reportadas en el periodo.
Periodicidad: Mensual. 
 Documento soporte: Registro de revisión de viviendas firmado por la interventoría y el contratista de obra. </t>
  </si>
  <si>
    <t>FILA_249</t>
  </si>
  <si>
    <t>"En la unión de la cubierta con la canal metálica que recoge las aguas lluvias (tanto al interior como al exterior de las casas), se presentan defectos en la pendiente, fisuras en las uniones  y fallas en la distancia de instalación de esta con relación a la cubierta, por donde se están  filtrando las aguas lluvias, generando deterioro"</t>
  </si>
  <si>
    <t>Se verifica casa por casa el funcionamiento de las canales de las cubiertas.
Se efectúan jornadas de corrección en la instalación de canales.</t>
  </si>
  <si>
    <t xml:space="preserve">Programar y ejecutar nuevas jornadas de revisión y reparación de canales.   Se debe incluir en el formato de registro de revisión de viviendas firmado por la interventoría y el contratista de obra. 
 Se debe incluir en el formato de registro de revisión de viviendas firmado por la interventoría y el contratista de obra.   </t>
  </si>
  <si>
    <t xml:space="preserve">Número de registros de revisión de cubiertas, incluyendo canales, en el proceso constructivo previo a la entrega de la vivienda, sobre número de cubiertas terminadas en el periodo.
Periodicidad: Mensual. 
 Documento soporte: Registro de revisión de viviendas firmado por la interventoría y el contratista de obra. </t>
  </si>
  <si>
    <t>FILA_250</t>
  </si>
  <si>
    <t>Explicar a los beneficiarios durante la entrega y se incluye en el manual que no se pueden apoyar escaleras obre la canal.</t>
  </si>
  <si>
    <t xml:space="preserve">Realizar jornadas información a la comunidad que no pueden apoyar escaleras sobre las canales. 
 Se debe incluir en el formato de registro de revisión de viviendas firmado por la interventoría y el contratista de obra.   </t>
  </si>
  <si>
    <t xml:space="preserve">Número de registros de seguimiento a las canales de recolección de aguas lluvias de la cubierta en la etapa de postventa sobre número canales deteriodas reportadas en le periodo. 
Periodicidad: Mensual. 
 Documento soporte: Registro de revisión de viviendas firmado por la interventoría y el contratista de obra. </t>
  </si>
  <si>
    <t>FILA_251</t>
  </si>
  <si>
    <t>"El mortero utilizado para la pega del tablón Cúcuta en el piso de las viviendas, presenta fácil desprendimiento (indicando fallas en la dosificación del mortero), lo cual permite que se filtre el agua y se presente un rápido desprendimiento del enchape. De igual manera, los niveles de piso interiores no se encuentran completamente nivelados".</t>
  </si>
  <si>
    <t>Se realiza verificación, inspección y validación de la calidad de la instalación de los pisos.</t>
  </si>
  <si>
    <t xml:space="preserve">Verificar la conformidad de la aplicación del mortero de pega y nivelación de los pisos de tableta.
 Se debe incluir en el formato de registro de revisión de viviendas firmado por la interventoría y el contratista de obra.   </t>
  </si>
  <si>
    <t xml:space="preserve">Número de registros de verificación y aprobación de la instalación de pisos, sobre número de pisos  terminados en el periodo.
Periodicidad: Mensual. 
 Documento soporte: Registro de revisión de viviendas firmado por la interventoría y el contratista de obra. </t>
  </si>
  <si>
    <t>FILA_252</t>
  </si>
  <si>
    <t>Se realiza verificación, inspección y validación de la calidad de la instalación de los pisos.
Se registra la conformidad de la pega de tabletas de acuerdo con lo establecido en el Contrato.</t>
  </si>
  <si>
    <t xml:space="preserve">Verificar cada una de las viviendas con el propósito de reparar los pisos con no conformidades de instalación. 
 Se debe incluir en el formato de registro de revisión de viviendas firmado por la interventoría y el contratista de obra.   
</t>
  </si>
  <si>
    <t xml:space="preserve">Número de registros de verificación de la reparación de pisos, sobre número de viviendas verificadas.
 Periodicidad: Mensual. 
 Documento soporte: Registro de revisión de viviendas firmado por la interventoría y el contratista de obra. </t>
  </si>
  <si>
    <t>FILA_253</t>
  </si>
  <si>
    <t>"Calidad de la vivienda. Contrato de obra 165/2015 administrativo con presunta incidencia fiscal y displinaria.  Hitos  cubiertas"</t>
  </si>
  <si>
    <t xml:space="preserve">"No permitir la entrada de agua durante y después de la construcción de la ampliación, construyendo un andén perimetral de por lo menos 1 metro de ancho con pendientes a las  canaletas. Re direccionar las aguas lluvias de las canaletas nuevas a los desagües previstos. Cualquier agua superficial debe ser dirigida a sifones o canaletas para para evitar su infiltración en el suelo" </t>
  </si>
  <si>
    <t>Se verifica las actividades de proteccion perimetral de escorrentía durante comités de coordinación de contratistas. De acuerdo con las observaciones del comité se revisan drenajes provisionales para protección de viviendas en construccion.</t>
  </si>
  <si>
    <t xml:space="preserve">Verificar las condiciones de drenaje de cada manzana para que tenga la proteccion provisional mientras se ejecutan obras definitivas.
 Se debe incluir en el formato de registro de revisión de viviendas firmado por la interventoría y el contratista de obra.   
</t>
  </si>
  <si>
    <t xml:space="preserve">Número de lotes recibidos por el Contratista de Vivienda sobre número de lotes entregados por el Contratista de urbanismo. 
 Periodicidad: Mensual. 
 Documento soporte: Registro de revisión de obras de drenaje y manejo de agua en las manzanas. </t>
  </si>
  <si>
    <t>FILA_254</t>
  </si>
  <si>
    <t>"La cinta de andenes construida en adoquín de arcilla no cuenta con las debidas especificaciones de construcción de acuerdo con la normatividad en el sentido de no contar  con las guía para personas con discapacidad visual".</t>
  </si>
  <si>
    <t>Se revisa la instalacion de cinta cambio de textura para personas con discapacidad visual.</t>
  </si>
  <si>
    <t xml:space="preserve">Registrar la actividad de demarcacion de cinta para discapacitdos visuales por sectores conformados </t>
  </si>
  <si>
    <t xml:space="preserve">Reuniones de seguimiento  y coordinación del proyecto. Periodicidad: Mensual. 
 Documento soporte: Registrode soporte de verificación por manzana, firmada por el contratista de urbanismo y la interventoría </t>
  </si>
  <si>
    <t>FILA_255</t>
  </si>
  <si>
    <t xml:space="preserve">"No cumplimiento del  acuerdo con el anexo técnico especificaciones técnicas  para vivienda de interés social del ministerio de vivienda y obras de urbanismo, la vivienda deberá estar conformada como mínimo con un espacio para sala comedor, 3 alcobas independientes, cocina, baño"   </t>
  </si>
  <si>
    <t>Se socializa con los involucrados  que el Nuevo Gramalote obedece a un proyecto de reasentamiento; por lo tanto, la normativa para VIS no es la base de control para las viviendas</t>
  </si>
  <si>
    <t xml:space="preserve">Socializar con los involucrados las características especiales del proyecto de reasentamiento del nuevo Gramalote. En el archivo se registran las jornadas de socialización con la comunidad en donde los habitantes de gramalote expusieron las condiciones imprescindibles para una vivienda, bajo esos lineamientos se desarrollaron los diseños de las viviendas. 
Actas de socialización.  </t>
  </si>
  <si>
    <t>Número de registros de socialización del proyecto incluyendo la explicación de las características especiales del reasentamiento Nuevo Gramalote. 
Periodicidad: Mensual. 
Mensual: Actas de socialización</t>
  </si>
  <si>
    <t>FILA_256</t>
  </si>
  <si>
    <t xml:space="preserve">"Los pasamanos instalados en los andenes  de las viviendas con platinas de  anclaje de 10*10 presentan desniveles y desprendimiento de material, posiblemente por la dosificación de mezcla para afinado de piso y la fuerza del anclaje sobre estas áreas,  presentando un rápido deterioro en los acabados de las viviendas afectadas"    </t>
  </si>
  <si>
    <t>Se verifica  la ejecución de la proteccion de platinas de nclaje con la construccion de poyos en concreto que protejan la soldadura y chazos de anclaje.</t>
  </si>
  <si>
    <t xml:space="preserve">Verificar la instalacion del sistema de anclaje y proteccion.
 Documento soporte: Registrode soporte de verificación por manzana, firmada por el contratista de urbanismo y la interventoría </t>
  </si>
  <si>
    <t xml:space="preserve"> Periodicidad: Mensual. 
 Documento soporte: Registrode soporte de verificación por manzana, firmada por el contratista de urbanismo y la interventoría </t>
  </si>
  <si>
    <t>FILA_257</t>
  </si>
  <si>
    <t>"Calidad de la vivienda. Contrato de obra 165/2015 administrativo con presunta incidencia fiscal y displinaria.  Mitigación y urbanismo"</t>
  </si>
  <si>
    <t>"En relación con los accesos y los obstáculos arquitectónicos para discapacitados, se evidenciaron rampas con un porcentaje mayor al 15% de desnivel"</t>
  </si>
  <si>
    <t>Se verifica que las rampas que tengan la pendiente menor al 15 % teniendo en cuenta la aplicación de esta sobre el ancho del anden y paso a peatones.</t>
  </si>
  <si>
    <t xml:space="preserve">Verificar la condición de pendiente de acceso a personas con movilidad reducidad , así como la condiciones de estos accesos sobre el tipo de anden (ancho) para no obstaculizar el paso peatonal .
Registrode soporte de verificación por manzana, firmada por el contratista de urbanismo y la interventoría </t>
  </si>
  <si>
    <t>FILA_258</t>
  </si>
  <si>
    <t>"Los terrenos donde se construyen las viviendas presentan una pendiente que sobrepasa 10% en algunos sectores, lo cual permite que se forme correntias de aguas que se filtran desde las casas superiores y afectan a las casas de los primeros niveles; así mismo, no cuentan con las respectivas obras de canalización  que permitan mitigar la filtración de aguas hacia las casas y a las vías"</t>
  </si>
  <si>
    <t xml:space="preserve">Verificar las condiciones de drenaje de cada manzana para que tenga la proteccion provisional mientras se ejecutan obras definitivas. 
Registro de soporte de verificación por manzana, firmada por el contratista de urbanismo y la interventoría </t>
  </si>
  <si>
    <t>FILA_259</t>
  </si>
  <si>
    <t>"No se presenta la respectiva certificación del sistema de red contra incendios, expedida por parte del cuerpo de bomberos de acuerdo con lo establecido en    algunos casos las distancias de los hidrantes a las viviendas es  mayor a dos cuadras y media, para atender cualquier emergencia"</t>
  </si>
  <si>
    <t>Se solicita la revisión la certificación del cuerpo de bomberos de la ciudad de Cúcuta, sobre los hidrantes instalados.</t>
  </si>
  <si>
    <t>Solicitar la revisión la certificación del cuerpo de bomberos de la ciudad de Cúcuta, sobre los hidrantes instalados.</t>
  </si>
  <si>
    <t xml:space="preserve">Certificado expedido por la oficina de Bomberos a cargo  o documentos equivalente. </t>
  </si>
  <si>
    <t>FILA_260</t>
  </si>
  <si>
    <t>"Deterioro de bordillos y andenes: presenta fisuras, fracturas, además han sido reparados con pañete para cubrir construcciones diferentes, los bordillos de confinamiento de la calzada presentan dilataciones y disgregación del concreto"</t>
  </si>
  <si>
    <t>Se realizan campañas con la comunidad y contratistas para proteccion de obras de urbanismo ya entregadas y recibidas.
Se revisan dilataciones entre los bordillos prefabricados .</t>
  </si>
  <si>
    <t xml:space="preserve">Realizar campañas con la comunidad y contratistas para proteccion de obras de urbanismo ya entregadas y recibidas.
</t>
  </si>
  <si>
    <t xml:space="preserve">Comunidad y contratistas informados sobre las medidas de proteccion de obras de urbanismo sobre comunidad y contratista en el área de urbanismo ya terminada.
Periodicidad: Mensual. 
Documento evidencia:  Informe de campañas realizadas a la población gramalotera
</t>
  </si>
  <si>
    <t>FILA_261</t>
  </si>
  <si>
    <t>Revisar dilataciones entre los bordillos prefabricados .</t>
  </si>
  <si>
    <t>Número de registros de revisión de dilataciones entre los bordillos prefabricados sobre número de sardineles instalados en el periodo.</t>
  </si>
  <si>
    <t>Acción de Mejora Corregida</t>
  </si>
  <si>
    <t>Cronograma</t>
  </si>
  <si>
    <t>Cronograma de certificaciones</t>
  </si>
  <si>
    <t>Realizar revisiones periódicas de verificación de la incorporación de los soportes documentales en el expediente contractual.</t>
  </si>
  <si>
    <t>Certificación</t>
  </si>
  <si>
    <t>Certificación por parte supervisores e interventores de del estado del expediente contractual, tanto en el sistema de información documental INFODOC como en el expediente físico.</t>
  </si>
  <si>
    <t>Sg Riesg</t>
  </si>
  <si>
    <t>se realizaron jornadas de capacitación a los supervisores sobre el control y seguimiento a los contratos</t>
  </si>
  <si>
    <t>https://drive.google.com/open?id=1w-EX1wSNGF-dpM6dhHFkvH9AnHurU_wM</t>
  </si>
  <si>
    <t>Las tablas de retención documental fueron aprobadas por el comité de archivo de la entidad el 1 de febrero de 2016, las cuales fueron presentadas,sustentadas y aprobadas por el Archivo General de la Nación el 28 de septiembre de 2017, a los cuales se les envío el documento para su respectiva publicación mediante radicado E-2017-041986 y estamos a la espera de respuesta por parte del AGN.</t>
  </si>
  <si>
    <t>https://drive.google.com/open?id=1saZwPKmA8rxnp8ad2Chth0BMASgE50ig</t>
  </si>
  <si>
    <t xml:space="preserve">Para el cumplimiento de esta meta, se desarrollaron las siguientes acciones:
1.  Se realizó el alistamiento de los contratos correspondientes a las vigencia 2015 y 2016 para la aplicación de TRD , lo anterior teniendo en cuenta que las TRD se aprobaron el 28 de septiembre de  de 2017. de igual manera es importante resaltar que la aplicación de TRD requiere los siguientes requisitos unificación de la información correspondiente a cada contrato, verificación que la información se encuentre completa y desde el tiempo de aprobación a la fecha no es posible por las siguientes razones debido a que nos encontramos en proceso de validación de la información y realizando las completitudes correspondientes.
Nota: Las TRD, FUERON aprobadas por el AGN,  el dia 28 de septiembre de 2017 no obstante, se adelantaron las acciones anteriormente mencionadas con el fin de dar inicio al PINAR y cumplimiento al Plan de Acción.
</t>
  </si>
  <si>
    <t>https://drive.google.com/open?id=1eilNJBLVi05fdfeO2Kfx27qjTqY7kO59</t>
  </si>
  <si>
    <t>https://drive.google.com/open?id=1qpvfI5KmGihCThYZO_DrbAy8z35nr3tD</t>
  </si>
  <si>
    <t>https://drive.google.com/open?id=1h1bkPXiR2TyNrFE68KFd0uAJZWkC6-_C</t>
  </si>
  <si>
    <t>https://drive.google.com/open?id=1mqK2jdGnSn-mY4Y5VD5syBEykPLh7SIY</t>
  </si>
  <si>
    <t>https://drive.google.com/open?id=1LLm1RSTEDuSFqEiCSTec-zrwWZrv-x4o</t>
  </si>
  <si>
    <t>https://drive.google.com/open?id=1exZ3VTmKQ-IQIrLGV-qz8v3GJd7ebjod</t>
  </si>
  <si>
    <t>https://drive.google.com/open?id=1H4SqJ-ESLzDE_Y1TOFn2wxNDOzeVQLo2</t>
  </si>
  <si>
    <t>https://drive.google.com/open?id=1ZDIZbEFKxo-TJQ8Zie82gezxR-d-1Nxg</t>
  </si>
  <si>
    <t>https://drive.google.com/open?id=1HWZS3qbSvTy1zKHJIVCT7B2Qm5KcICdU</t>
  </si>
  <si>
    <t>https://drive.google.com/open?id=1RnopH2TjzIIlJ8O7d6yscuCE9FIjYYfj</t>
  </si>
  <si>
    <t>https://drive.google.com/open?id=16DW-7IdzZQUMVV-07bxlTqUmSlNHWFtZ</t>
  </si>
  <si>
    <t>https://drive.google.com/open?id=1AF0L0w9q6xOTQ4dLnX4Qs_ks4U3SjKkQ</t>
  </si>
  <si>
    <t>https://drive.google.com/open?id=11VMv1h19IuPaf3qdW2PaZd4yujCbnnsW</t>
  </si>
  <si>
    <t xml:space="preserve">Se realizó reunión con los responsables de los Equipos de Trabajo, de las cuales durante los meses de septiembre a diciembre se realizaron modificaciones al Plan de Adquisiciones para el rubro de Honorarios </t>
  </si>
  <si>
    <t>https://drive.google.com/open?id=18eIKep7p3fTnCICXBFrvXAP7e64QpZX-</t>
  </si>
  <si>
    <t>Se registraron las modificaciones y se dejaron en actas</t>
  </si>
  <si>
    <t>https://drive.google.com/open?id=1UaWGth4dAxTUKIt_3MoFZZNrLNx4DRzI</t>
  </si>
  <si>
    <t xml:space="preserve">Una vez se encuentran firmados los documentos idóneos, los supervisores en cumplimiento a las obligaciones contractuales enviar correo electrónico con el fin de recordar el cumplimiento de las garantías. </t>
  </si>
  <si>
    <t>https://drive.google.com/open?id=1p_hjuIUPU71L7PH46UL7fLXU_8LW4JI2</t>
  </si>
  <si>
    <t>Se envía la comunicación I-2017-016768 a todos los subgerentes,lideres de equipos de trabajo,asesores funcionarios y contratistas en la cual se solicita la entrega de toda la documentacion, y se establece que mensualmente los primeros 5 días de cada mes se debe entregarla documentacion a sección documental.</t>
  </si>
  <si>
    <t>https://drive.google.com/open?id=1Hv-AdEV6C2foRfKI9G-aFlEJK8qDAI5Y</t>
  </si>
  <si>
    <t xml:space="preserve">Se llevo a cabo mesa de trabajo donde asistió el gerente del Fondo,  los cuatro subgerentes del Fondo, la directora de la oficina de planeación y cumplimiento, y la secretaria general donde se realizó presentación con corte a 19 de diciembre sobre las metas obtenidas en el plan de liquidaciones de la vigencia 2017, al igual que las dificultades y retos presentados durante el año. </t>
  </si>
  <si>
    <t>https://drive.google.com/open?id=1e8Gd3w4XgeaY7wkzMxrG8h88nxzlMvrm</t>
  </si>
  <si>
    <t>Se realizó revisión de los expedientes de Mayatur, así mismo se realizó la inclusión de los radicados al expediente contractual correspondiente, así mismo se deja constancia Las carpetas físicas de los contratos cuentan con la totalidad de las facturas tramitadas y debidamente canceladas en su totalidad.</t>
  </si>
  <si>
    <t>https://drive.google.com/open?id=1Jg0ESM-Fg3gnXjlrWwwcJGknE7ownEkp</t>
  </si>
  <si>
    <t>Se Implementó tablero control que permita llevar el saldo del total del contrato de tiquetes aéreos  y el saldo del CDR por sector. Se adjunta pantallazo del tablero control</t>
  </si>
  <si>
    <t>https://drive.google.com/open?id=1NkbrubDwtCblpAJZWeZmOv3kAxr_y6R3</t>
  </si>
  <si>
    <r>
      <t xml:space="preserve">"Mayor valor pagado: Para el ítem (9.1) transporte de materiales provenientes de la excavación de la explanación, canales y préstamos para distancias mayores de mil metros -  un total de $159.756.801,40 que corresponde a 169.233,90 metros cúbicos realmente transportados, frente a $590.416.341,56 pagados  Lo que generó un mayor valor pagado por material transportado por </t>
    </r>
    <r>
      <rPr>
        <b/>
        <sz val="11"/>
        <rFont val="Calibri"/>
        <family val="2"/>
        <scheme val="minor"/>
      </rPr>
      <t>$ 430.659.540,16"</t>
    </r>
  </si>
  <si>
    <r>
      <t xml:space="preserve">"Mayor valor pagado: Ítem Transporte de Material - se evidencia que en Acta de Obra 9 se realizó el pago de transporte de material (origen excavación entre K1+902 y K2+085),   En este sentido, el valor calculado y cobrado en Actas de Pago 9 y 10 ($114.543.260.80) y el valor calculado por la CGR,  $24.854.780.85, se  evidencia que se pagó un mayor valor en cuantía de </t>
    </r>
    <r>
      <rPr>
        <b/>
        <sz val="11"/>
        <rFont val="Calibri"/>
        <family val="2"/>
        <scheme val="minor"/>
      </rPr>
      <t>$89.688.479.95".</t>
    </r>
  </si>
  <si>
    <r>
      <t xml:space="preserve">"Mayor valor pagado en Item no Previsto comparado con item Contractual - De la revisión  de los ítems No Previstos y las mayores y menores cantidades de obra ejecutadas, se identificó una diferencia de </t>
    </r>
    <r>
      <rPr>
        <b/>
        <sz val="11"/>
        <rFont val="Calibri"/>
        <family val="2"/>
        <scheme val="minor"/>
      </rPr>
      <t>$815.479.357</t>
    </r>
    <r>
      <rPr>
        <sz val="11"/>
        <rFont val="Calibri"/>
        <family val="2"/>
        <scheme val="minor"/>
      </rPr>
      <t xml:space="preserve"> entre lo establecido  en el Anexo 1 del contrato de obra (APU de referencia) y los APU de los ítems No Previstos, soporte del Otrosí 2, suscrito el 19 de agosto de 2016"</t>
    </r>
  </si>
  <si>
    <t>Informes de seguimiento Reclamaciones Trimestrales</t>
  </si>
  <si>
    <t xml:space="preserve">Número de reuniones de seguimiento  y coordinación del proyecto Acta de reunión donde conste el seguimiento  a los hitos de programación para la construcción de las viviendas. . </t>
  </si>
  <si>
    <t>Número de reuniones de seguimiento  y coordinación del proyecto Acta de reunión donde conste el seguimiento  a los compromisos.</t>
  </si>
  <si>
    <t xml:space="preserve">Matriz de estado de pagos a proveedores y salarios, actualizada mensualmente y reportada  Fondo Adaptación por correo electrónico dentro de los diez días hábiles de cada mes. </t>
  </si>
  <si>
    <r>
      <rPr>
        <b/>
        <sz val="11"/>
        <rFont val="Calibri"/>
        <family val="2"/>
        <scheme val="minor"/>
      </rPr>
      <t xml:space="preserve">Q2-Q3:
</t>
    </r>
    <r>
      <rPr>
        <sz val="11"/>
        <rFont val="Calibri"/>
        <family val="2"/>
        <scheme val="minor"/>
      </rPr>
      <t xml:space="preserve">https://drive.google.com/open?id=0ByVTB_pG7qKzTmoyNldjQXdPbXc
</t>
    </r>
    <r>
      <rPr>
        <b/>
        <sz val="11"/>
        <rFont val="Calibri"/>
        <family val="2"/>
        <scheme val="minor"/>
      </rPr>
      <t>Q4:</t>
    </r>
    <r>
      <rPr>
        <sz val="11"/>
        <rFont val="Calibri"/>
        <family val="2"/>
        <scheme val="minor"/>
      </rPr>
      <t xml:space="preserve">
https://drive.google.com/open?id=1bVh7y_GB9XQyEhPxNRvdQVppXQM9_Yjs
</t>
    </r>
    <r>
      <rPr>
        <b/>
        <sz val="11"/>
        <color rgb="FF996600"/>
        <rFont val="Calibri"/>
        <family val="2"/>
        <scheme val="minor"/>
      </rPr>
      <t xml:space="preserve">
https://drive.google.com/open?id=1CR7qyvCqXsn6zaMWa-8NRVSdwrRlarZe</t>
    </r>
  </si>
  <si>
    <r>
      <rPr>
        <b/>
        <sz val="11"/>
        <rFont val="Calibri"/>
        <family val="2"/>
        <scheme val="minor"/>
      </rPr>
      <t xml:space="preserve">Q2-Q3:
</t>
    </r>
    <r>
      <rPr>
        <sz val="11"/>
        <rFont val="Calibri"/>
        <family val="2"/>
        <scheme val="minor"/>
      </rPr>
      <t xml:space="preserve">Considerando el hallazgo, el Sectorial convoco a reunión con el fin de divulgar las nuevas estrategias sobre la contratación y seguimiento a los convenios.
</t>
    </r>
    <r>
      <rPr>
        <b/>
        <sz val="11"/>
        <rFont val="Calibri"/>
        <family val="2"/>
        <scheme val="minor"/>
      </rPr>
      <t xml:space="preserve">Q4:
</t>
    </r>
    <r>
      <rPr>
        <sz val="11"/>
        <rFont val="Calibri"/>
        <family val="2"/>
        <scheme val="minor"/>
      </rPr>
      <t xml:space="preserve">Teniendo en cuenta que el instructivo de Seguimiento y Control de Contratos establecido con la Resolución 836 de 2015, es uno solo, para Contratos,  Convenios Tercerizados y Descentralizados, la Subgerencia de Proyectos estableció en comunicación I-2017-028789 unos lineamientos e implementó fichas de control para los proyectos; adicionalmente en comunicación I-2017-029303 solicitó a Secretaría General incluir estos lineamientos en el respectivo procedimiento.  
</t>
    </r>
    <r>
      <rPr>
        <b/>
        <sz val="11"/>
        <color rgb="FF996600"/>
        <rFont val="Calibri"/>
        <family val="2"/>
        <scheme val="minor"/>
      </rPr>
      <t xml:space="preserve">
Se presenta la actualización al Instructivo de Contratos Descentralizados y Tercerizados, sobre Incluir un lineamiento específico en el procedimiento de los "contratos o convenios tercerizados o descentralizados, en el cual se adicionó el numeral 1.7 sobre el seguimiento al control de los convenios.</t>
    </r>
  </si>
  <si>
    <r>
      <rPr>
        <b/>
        <sz val="11"/>
        <color indexed="8"/>
        <rFont val="Calibri"/>
        <family val="2"/>
        <scheme val="minor"/>
      </rPr>
      <t xml:space="preserve">Q2-Q3: </t>
    </r>
    <r>
      <rPr>
        <sz val="11"/>
        <color indexed="8"/>
        <rFont val="Calibri"/>
        <family val="2"/>
        <scheme val="minor"/>
      </rPr>
      <t>3</t>
    </r>
    <r>
      <rPr>
        <b/>
        <sz val="11"/>
        <color indexed="8"/>
        <rFont val="Calibri"/>
        <family val="2"/>
        <scheme val="minor"/>
      </rPr>
      <t xml:space="preserve">
Q4:
</t>
    </r>
    <r>
      <rPr>
        <sz val="11"/>
        <color indexed="8"/>
        <rFont val="Calibri"/>
        <family val="2"/>
        <scheme val="minor"/>
      </rPr>
      <t xml:space="preserve">Con relación a este ítem el Sector ha adelantado todas la gestiones para obtener los recursos, de los montos ya definidos todos han sido consignados y corresponden a los convenios de Tibú convenio 046 de 2013, Chimichagua convenio 178 de 2013, Soplaviento convenio 019 de 2916 y San Cristóbal convenio 021 de 2016, de lo cual se anexan copia de los extractos donde se registran los valores consignados. En una Carpeta en la siguientes van las gestiones que se viene realizando sobre los compromisos de cofinanciación.
 Sobre el Convenio No. 025 de 2013: Se anexa como soporte los listados de asistencia de  las mesas de trabajo realizadas para agilizar los compromisos de cofinanciación por parte de las entidades territoriales. Se anexa soporte No. 19 025 de 2013 Listado de asistencias.  Se ha solicitado oficialmente  a la Gobernación de Córdoba que manifiesta la cofinanciación de los recursos adicionales de la obra.   Se anexa soporte No. 19 E-2017-030252 y No. 19 E-2017-041387 
-	Sobre el Convenio No. 163 de 2013: Se anexa como soporte los listados de asistencia de  las mesas de trabajo realizadas para agilizar los compromisos de cofinanciación por parte de las entidades territoriales. Se anexa soporte No. 19 163 de 2013 Listado de asistencias. Se ha solicitado oficialmente  a la Gobernación de Boyacá que manifiesta la cofinanciación del proyecto.
Se anexa soporte No. 18 E-2017-018045, No. 18 E-2017-030341 y No. 18 E-2017-041381
-	Sobre el Convenio No. 015 de 2017: Se anexa como soporte los listados de asistencia de  las mesas de trabajo realizadas para agilizar los compromisos de cofinanciación por parte de las entidades territoriales. Se anexa soporte No. 19 015 de 2017 Listado de asistencias
</t>
    </r>
    <r>
      <rPr>
        <b/>
        <sz val="11"/>
        <color rgb="FF996600"/>
        <rFont val="Calibri"/>
        <family val="2"/>
        <scheme val="minor"/>
      </rPr>
      <t xml:space="preserve">
Se envían catorce (14) listas de asistencia, relacionadas con las mesas de trabajo realizadas por el Sector Salud, para agilizar las acciones de seguimiento y reiteración sobre el compromiso de los recursos de cofinanciación por parte de las entidades territoriales.</t>
    </r>
  </si>
  <si>
    <r>
      <rPr>
        <b/>
        <sz val="11"/>
        <color indexed="8"/>
        <rFont val="Calibri"/>
        <family val="2"/>
        <scheme val="minor"/>
      </rPr>
      <t xml:space="preserve">Q4:
</t>
    </r>
    <r>
      <rPr>
        <sz val="11"/>
        <color indexed="8"/>
        <rFont val="Calibri"/>
        <family val="2"/>
        <scheme val="minor"/>
      </rPr>
      <t xml:space="preserve">https://drive.google.com/open?id=1CVDu-5VKkrHBcUio35ufxgqW4MLFLRph
</t>
    </r>
    <r>
      <rPr>
        <b/>
        <sz val="11"/>
        <color rgb="FF996600"/>
        <rFont val="Calibri"/>
        <family val="2"/>
        <scheme val="minor"/>
      </rPr>
      <t>https://drive.google.com/open?id=1oxLOX4G38I3kWj5WtOvBFFAAQraMZi9K</t>
    </r>
  </si>
  <si>
    <r>
      <rPr>
        <b/>
        <sz val="11"/>
        <color indexed="8"/>
        <rFont val="Calibri"/>
        <family val="2"/>
        <scheme val="minor"/>
      </rPr>
      <t xml:space="preserve">Q2-Q3: </t>
    </r>
    <r>
      <rPr>
        <sz val="11"/>
        <color indexed="8"/>
        <rFont val="Calibri"/>
        <family val="2"/>
        <scheme val="minor"/>
      </rPr>
      <t>3</t>
    </r>
    <r>
      <rPr>
        <b/>
        <sz val="11"/>
        <color indexed="8"/>
        <rFont val="Calibri"/>
        <family val="2"/>
        <scheme val="minor"/>
      </rPr>
      <t xml:space="preserve">
Q4:
</t>
    </r>
    <r>
      <rPr>
        <sz val="11"/>
        <color indexed="8"/>
        <rFont val="Calibri"/>
        <family val="2"/>
        <scheme val="minor"/>
      </rPr>
      <t xml:space="preserve">Los convenios que involucraban recursos fueron liquidados y estos liberados; sobre los que ya estaban vencidos y sin recursos involucrados, se realizó el trámite para el auto de archivo a Secretaría General, está pendiente el trámite del convenio de 2013-CV-0028-1 el cual es de  varios sectores;  Se consultó formalmente y respondió afirmativo Jurídica que si es factible liquidación parcial de Salud. Tiene recursos asociados a proyectos de Puerto Santander y Cucutilla, que se despriorizaron, actualmente se viene documentado para liquidarlo y liberar los recursos.
- Sobre el Convenio No. 025 de 2013: Se encuentra en ejecución. 
- Sobre el Convenio No. 163 de 2013: Se encuentra en ejecución.
- Sobre el Convenio No. 015 de 2017: Se encuentra en ejecución.
  - Sobre el Convenio No. 019 de 2016: Se encuentra en ejecución
- Sobre el Convenio No. 178 de 2013: Se encuentra en ejecución.
- Sobre el Convenio No. 046 de 2013: Se encuentra en ejecución.
</t>
    </r>
    <r>
      <rPr>
        <b/>
        <sz val="11"/>
        <color rgb="FF996600"/>
        <rFont val="Calibri"/>
        <family val="2"/>
        <scheme val="minor"/>
      </rPr>
      <t xml:space="preserve">
Se remiten como soportes, las actas de liquidación de los cuatro (4) convenios liquidados Tiquisio, Santa Rosa, Utica y el Roble. Adicionalmente se adjunta certificación sobre el estado de los convenios actualmente en ejecución firmada por la Sectorial de Salud. Es importante aclarar que si bien la unidad de medida hace referencia a la liquidación de seis (6) convenios se liquidaron cuatro (4) y los otros no fueron liquidados porque presentan obras en ejecución</t>
    </r>
  </si>
  <si>
    <r>
      <rPr>
        <b/>
        <sz val="11"/>
        <color indexed="8"/>
        <rFont val="Calibri"/>
        <family val="2"/>
        <scheme val="minor"/>
      </rPr>
      <t xml:space="preserve">Q4:
</t>
    </r>
    <r>
      <rPr>
        <sz val="11"/>
        <color indexed="8"/>
        <rFont val="Calibri"/>
        <family val="2"/>
        <scheme val="minor"/>
      </rPr>
      <t xml:space="preserve">https://drive.google.com/open?id=1xvzAxkBgP6rCHI4b3bUziifiE935R4tD
</t>
    </r>
    <r>
      <rPr>
        <b/>
        <sz val="11"/>
        <color rgb="FF996600"/>
        <rFont val="Calibri"/>
        <family val="2"/>
        <scheme val="minor"/>
      </rPr>
      <t>https://drive.google.com/open?id=1OH74AHXKnnDKd4aQKYEYbhVOmfhSKVMl</t>
    </r>
  </si>
  <si>
    <r>
      <rPr>
        <b/>
        <sz val="11"/>
        <color indexed="8"/>
        <rFont val="Calibri"/>
        <family val="2"/>
        <scheme val="minor"/>
      </rPr>
      <t xml:space="preserve">Q4:
</t>
    </r>
    <r>
      <rPr>
        <sz val="11"/>
        <color indexed="8"/>
        <rFont val="Calibri"/>
        <family val="2"/>
        <scheme val="minor"/>
      </rPr>
      <t xml:space="preserve">Sector Salud, adelanto ante la Secretaría General, los trámites de incumplimiento del contrato 2013-C-058, cuyos soportes de solicitud, fueron anexadas en el punto anterior  y sobre lo cual ya se adelantaron acciones como la contratación del abogado externo para que avance con los trámites respectivos para el inicio de las demandas a que haya lugar.  Se anexa como soporte copia del contrato 2017-C-0224, el cual tiene como objeto de prestar asesoría jurídica especializada al equipo de defensa judicial para atención de casos del Sector Salud.
</t>
    </r>
    <r>
      <rPr>
        <b/>
        <sz val="11"/>
        <color rgb="FF996600"/>
        <rFont val="Calibri"/>
        <family val="2"/>
        <scheme val="minor"/>
      </rPr>
      <t xml:space="preserve">
El Sector Salud, adicionalmente envía como soporte el diagnostico elaborado por al abogado externo donde se hace el análisis del caso, el cual una vez analizados los expedientes se establece la acción jurídica a seguir para el contrato 2014-C-0001/ 058 -2013 Comfamiliar Nariño-El Charco.</t>
    </r>
  </si>
  <si>
    <r>
      <rPr>
        <b/>
        <sz val="11"/>
        <color indexed="8"/>
        <rFont val="Calibri"/>
        <family val="2"/>
        <scheme val="minor"/>
      </rPr>
      <t xml:space="preserve">Q4:
</t>
    </r>
    <r>
      <rPr>
        <sz val="11"/>
        <color indexed="8"/>
        <rFont val="Calibri"/>
        <family val="2"/>
        <scheme val="minor"/>
      </rPr>
      <t xml:space="preserve">https://drive.google.com/open?id=1_x2xheKnFjRNw1VwWbSMoKaF58eXyJfa
</t>
    </r>
    <r>
      <rPr>
        <b/>
        <sz val="11"/>
        <color rgb="FF996600"/>
        <rFont val="Calibri"/>
        <family val="2"/>
        <scheme val="minor"/>
      </rPr>
      <t>https://drive.google.com/open?id=1mw16zaKpS6NIB0itnvP7owVaOcwG3jFc</t>
    </r>
  </si>
  <si>
    <r>
      <rPr>
        <b/>
        <sz val="11"/>
        <color indexed="8"/>
        <rFont val="Calibri"/>
        <family val="2"/>
        <scheme val="minor"/>
      </rPr>
      <t xml:space="preserve">Q4:
</t>
    </r>
    <r>
      <rPr>
        <sz val="11"/>
        <color indexed="8"/>
        <rFont val="Calibri"/>
        <family val="2"/>
        <scheme val="minor"/>
      </rPr>
      <t xml:space="preserve">El Sector Salud, adelanto ante la Secretaría General, los trámites de incumplimiento del contrato C-034-2014, cuyos soportes de solicitud, fueron anexadas en el punto anterior  y sobre lo cual ya se adelantaron acciones como la contratación del abogado externo para que avance con los trámites respectivos para el inicio de las demandas a que haya lugar.  Se anexa como soporte copia del contrato 2017-C-0224, el cual tiene como objeto de prestar asesoría jurídica especializada al equipo de defensa judicial para atención de casos del Sector Salud.
</t>
    </r>
    <r>
      <rPr>
        <b/>
        <sz val="11"/>
        <color rgb="FF996600"/>
        <rFont val="Calibri"/>
        <family val="2"/>
        <scheme val="minor"/>
      </rPr>
      <t>Como documento soporte, se anexa el copia de la demanda presentada el 18 de diciembre de 2017 contra la Asociación Nariñense de Ingenieros ANI, por el abogado externo. Aclarando que dentro de las pretensiones adicional a los incumplimientos se incluyen las demandas judiciales.</t>
    </r>
  </si>
  <si>
    <r>
      <rPr>
        <b/>
        <sz val="11"/>
        <color indexed="8"/>
        <rFont val="Calibri"/>
        <family val="2"/>
        <scheme val="minor"/>
      </rPr>
      <t xml:space="preserve">Q4:
</t>
    </r>
    <r>
      <rPr>
        <sz val="11"/>
        <color indexed="8"/>
        <rFont val="Calibri"/>
        <family val="2"/>
        <scheme val="minor"/>
      </rPr>
      <t xml:space="preserve">https://drive.google.com/open?id=18wc-qGNNk4OMjqBYn2X3kAiglsK4dITn
</t>
    </r>
    <r>
      <rPr>
        <b/>
        <sz val="11"/>
        <color rgb="FF996600"/>
        <rFont val="Calibri"/>
        <family val="2"/>
        <scheme val="minor"/>
      </rPr>
      <t>https://drive.google.com/open?id=1_3PpDoyNv3P_p3aDO52EotfOub9Wk-BK</t>
    </r>
  </si>
  <si>
    <r>
      <rPr>
        <b/>
        <sz val="11"/>
        <color indexed="8"/>
        <rFont val="Calibri"/>
        <family val="2"/>
        <scheme val="minor"/>
      </rPr>
      <t xml:space="preserve">Q4:
</t>
    </r>
    <r>
      <rPr>
        <sz val="11"/>
        <color indexed="8"/>
        <rFont val="Calibri"/>
        <family val="2"/>
        <scheme val="minor"/>
      </rPr>
      <t xml:space="preserve">El Sector Salud, adelanto ante la Secretaría General, los trámites de incumplimiento del contrato C-079-2015, cuyos soportes de solicitud, fueron anexadas en el trámite de incumplimiento del contrato  sobre lo cual ya se adelantaron acciones como la contratación del abogado externo para que avance con los trámites respectivos para el inicio de las demandas a que haya lugar.  Se anexa como soporte copia del contrato 2017-C-0224, el cual tiene como objeto de prestar asesoría jurídica especializada al equipo de defensa judicial para atención de casos del Sector Salud.
</t>
    </r>
    <r>
      <rPr>
        <b/>
        <sz val="11"/>
        <color rgb="FF996600"/>
        <rFont val="Calibri"/>
        <family val="2"/>
        <scheme val="minor"/>
      </rPr>
      <t>Como documento soporte, se anexa el copia de la demanda presentada el 18 de diciembre de 2017 contra la Asociación Nariñense de Ingenieros ANI, por el abogado externo. Aclarando que dentro de las pretensiones adicional a los incumplimientos se incluyen las demandas judiciales.</t>
    </r>
  </si>
  <si>
    <r>
      <rPr>
        <b/>
        <sz val="11"/>
        <color indexed="8"/>
        <rFont val="Calibri"/>
        <family val="2"/>
        <scheme val="minor"/>
      </rPr>
      <t xml:space="preserve">Q4:
</t>
    </r>
    <r>
      <rPr>
        <sz val="11"/>
        <color indexed="8"/>
        <rFont val="Calibri"/>
        <family val="2"/>
        <scheme val="minor"/>
      </rPr>
      <t xml:space="preserve">https://drive.google.com/open?id=10eJw-Cqqoe-O1jiYFY2ZDf9cjZD_QxHz
</t>
    </r>
    <r>
      <rPr>
        <b/>
        <sz val="11"/>
        <color rgb="FF996600"/>
        <rFont val="Calibri"/>
        <family val="2"/>
        <scheme val="minor"/>
      </rPr>
      <t>https://drive.google.com/open?id=1YhAMNQgHGfawZnxpmiHiEwCfI_2A_fho</t>
    </r>
  </si>
  <si>
    <r>
      <rPr>
        <b/>
        <sz val="11"/>
        <color indexed="8"/>
        <rFont val="Calibri"/>
        <family val="2"/>
        <scheme val="minor"/>
      </rPr>
      <t xml:space="preserve">Q4:
</t>
    </r>
    <r>
      <rPr>
        <sz val="11"/>
        <color indexed="8"/>
        <rFont val="Calibri"/>
        <family val="2"/>
        <scheme val="minor"/>
      </rPr>
      <t xml:space="preserve">El Fondo contrato un perito para que realizará el diagnóstico sobre los contratos en trámite de posible incumplimiento, el perito generó un diagnostico con la valoración de la responsabilidad contractual a cargo del contratista, con destino al Grupo de Defensa Judicial para los trámites correspondientes, como soporte se anexa el diagnóstico.
</t>
    </r>
    <r>
      <rPr>
        <b/>
        <sz val="11"/>
        <color rgb="FF996600"/>
        <rFont val="Calibri"/>
        <family val="2"/>
        <scheme val="minor"/>
      </rPr>
      <t>Como documento soporte, se anexa el copia de la demanda presentada el 18 de diciembre de 2017 contra la Asociación Nariñense de Ingenieros ANI, por el abogado externo. Aclarando que dentro de las pretensiones adicional a los incumplimientos se incluyen las demandas judiciales.</t>
    </r>
  </si>
  <si>
    <r>
      <rPr>
        <b/>
        <sz val="11"/>
        <color indexed="8"/>
        <rFont val="Calibri"/>
        <family val="2"/>
        <scheme val="minor"/>
      </rPr>
      <t xml:space="preserve">Q4:
</t>
    </r>
    <r>
      <rPr>
        <sz val="11"/>
        <color indexed="8"/>
        <rFont val="Calibri"/>
        <family val="2"/>
        <scheme val="minor"/>
      </rPr>
      <t xml:space="preserve">https://drive.google.com/open?id=1TussUWjQ9PaxAvrzHK59R3Oc2_rtGep1
</t>
    </r>
    <r>
      <rPr>
        <b/>
        <sz val="11"/>
        <color rgb="FF996600"/>
        <rFont val="Calibri"/>
        <family val="2"/>
        <scheme val="minor"/>
      </rPr>
      <t xml:space="preserve">
https://drive.google.com/open?id=1gYrFA7gAyqwzMeeY2BpvKn3lLsgSLlG3</t>
    </r>
  </si>
  <si>
    <r>
      <rPr>
        <b/>
        <sz val="11"/>
        <color indexed="8"/>
        <rFont val="Calibri"/>
        <family val="2"/>
        <scheme val="minor"/>
      </rPr>
      <t xml:space="preserve">Q3:
</t>
    </r>
    <r>
      <rPr>
        <sz val="11"/>
        <color indexed="8"/>
        <rFont val="Calibri"/>
        <family val="2"/>
        <scheme val="minor"/>
      </rPr>
      <t xml:space="preserve">Se adjunta evidencia de tramite con oportunidad de la remisión del proyecto de liquidación del contrato al área jurídica, sin embargo el 31 de agosto la misma fue devuelta para aportar documentos y enviar nuevamente para tramite de liquidación judicial por posible incumplimiento.
</t>
    </r>
    <r>
      <rPr>
        <b/>
        <sz val="11"/>
        <color indexed="8"/>
        <rFont val="Calibri"/>
        <family val="2"/>
        <scheme val="minor"/>
      </rPr>
      <t xml:space="preserve">Q4:
</t>
    </r>
    <r>
      <rPr>
        <sz val="11"/>
        <color indexed="8"/>
        <rFont val="Calibri"/>
        <family val="2"/>
        <scheme val="minor"/>
      </rPr>
      <t xml:space="preserve">En cumplimiento con lo observado, y teniendo en cuenta que el 31 de agosto  fue devuelto el proyecto de liquidación del contrato,  el Sector Salud realiza los ajustes y  envía con oportunidad nuevamente el proyecto de liquidación del contrato, el proyecto de liquidación judicial  del contrato, la remisión del alcance al proyecto de liquidación judicial  del contrato al área jurídica, para lo correspondiente, así como el informe de gestión de la liquidación del contrato y el acta Individual de reparto de la demanda al contratista e interventoría del proyecto. Se anexa soporte No. 52 I-2017-027282, No. 52 I-2017-017.
</t>
    </r>
    <r>
      <rPr>
        <b/>
        <sz val="11"/>
        <color rgb="FF996600"/>
        <rFont val="Calibri"/>
        <family val="2"/>
        <scheme val="minor"/>
      </rPr>
      <t xml:space="preserve">
Como documento soporte, se anexa el copia de la demanda presentada el 19 de diciembre de 2017 contra HEYMOCOL, por el abogado externo. Aclarando que dentro de las pretensiones adicional a los incumplimientos se incluyen las demandas judiciales.</t>
    </r>
  </si>
  <si>
    <r>
      <rPr>
        <b/>
        <sz val="11"/>
        <color indexed="8"/>
        <rFont val="Calibri"/>
        <family val="2"/>
        <scheme val="minor"/>
      </rPr>
      <t xml:space="preserve">Q3:
</t>
    </r>
    <r>
      <rPr>
        <sz val="11"/>
        <color indexed="8"/>
        <rFont val="Calibri"/>
        <family val="2"/>
        <scheme val="minor"/>
      </rPr>
      <t xml:space="preserve">_https://drive.google.com/open?id=0BzKN8xprBpG3Qy03UEJES3FSZWc, 
_https://drive.google.com/open?id=0BzKN8xprBpG3VDRLVDF5T2NiTWM
</t>
    </r>
    <r>
      <rPr>
        <b/>
        <sz val="11"/>
        <color indexed="8"/>
        <rFont val="Calibri"/>
        <family val="2"/>
        <scheme val="minor"/>
      </rPr>
      <t xml:space="preserve">Q4:
</t>
    </r>
    <r>
      <rPr>
        <sz val="11"/>
        <color indexed="8"/>
        <rFont val="Calibri"/>
        <family val="2"/>
        <scheme val="minor"/>
      </rPr>
      <t xml:space="preserve">https://drive.google.com/open?id=1ulh1b1lHyHecnYT32gtoomAQaulVj8s_
</t>
    </r>
    <r>
      <rPr>
        <b/>
        <sz val="11"/>
        <color rgb="FF996600"/>
        <rFont val="Calibri"/>
        <family val="2"/>
        <scheme val="minor"/>
      </rPr>
      <t xml:space="preserve">
https://drive.google.com/open?id=1P8GEmn42VuaXVBb7WWmX2dJXhgBP9u5Y</t>
    </r>
  </si>
  <si>
    <r>
      <rPr>
        <b/>
        <sz val="11"/>
        <color indexed="8"/>
        <rFont val="Calibri"/>
        <family val="2"/>
        <scheme val="minor"/>
      </rPr>
      <t xml:space="preserve">Q3:
</t>
    </r>
    <r>
      <rPr>
        <sz val="11"/>
        <color indexed="8"/>
        <rFont val="Calibri"/>
        <family val="2"/>
        <scheme val="minor"/>
      </rPr>
      <t xml:space="preserve">Se adjunta evidencia de tramite con oportunidad de la remisión del proyecto de liquidación del contrato al área jurídica, sin embargo el 31 de agosto la misma fue devuelta para aportar documentos y enviar nuevamente para tramite de liquidación judicial por posible incumplimiento.
</t>
    </r>
    <r>
      <rPr>
        <b/>
        <sz val="11"/>
        <color indexed="8"/>
        <rFont val="Calibri"/>
        <family val="2"/>
        <scheme val="minor"/>
      </rPr>
      <t xml:space="preserve">Q4:
</t>
    </r>
    <r>
      <rPr>
        <sz val="11"/>
        <color indexed="8"/>
        <rFont val="Calibri"/>
        <family val="2"/>
        <scheme val="minor"/>
      </rPr>
      <t xml:space="preserve">En atención con lo recomendado se anexa como soporte de la  evidencia de tramite con oportunidad de la remisión del proyecto de liquidación del contrato al área jurídica, la remisión del proyecto de liquidación judicial  del contrato al área jurídica, la remisión del alcance al proyecto de liquidación judicial  del contrato al área jurídica, informe de gestión de la liquidación del contrato y el acta Individual de reparto de la demanda al contratista e interventoría del proyecto. Se anexa soporte No. 52 I-2017-027282, No. 52 I-2017-017018, y No. 52 I-2017-017021.
</t>
    </r>
    <r>
      <rPr>
        <b/>
        <sz val="11"/>
        <color rgb="FF996600"/>
        <rFont val="Calibri"/>
        <family val="2"/>
        <scheme val="minor"/>
      </rPr>
      <t xml:space="preserve">
Como documento soporte, se anexa el copia de la demanda presentada el 19 de diciembre de 2017 contra HEYMOCOL, por el abogado externo. Aclarando que dentro de las pretensiones adicional a los incumplimientos se incluyen las demandas judiciales.</t>
    </r>
  </si>
  <si>
    <r>
      <rPr>
        <b/>
        <sz val="11"/>
        <color indexed="8"/>
        <rFont val="Calibri"/>
        <family val="2"/>
        <scheme val="minor"/>
      </rPr>
      <t xml:space="preserve">Q3:
</t>
    </r>
    <r>
      <rPr>
        <sz val="11"/>
        <color indexed="8"/>
        <rFont val="Calibri"/>
        <family val="2"/>
        <scheme val="minor"/>
      </rPr>
      <t xml:space="preserve">_https://drive.google.com/open?id=0BzKN8xprBpG3R1h2RlBlZmFNdlE, 
_https://drive.google.com/open?id=0BzKN8xprBpG3aC1McHdwM01wTWM
</t>
    </r>
    <r>
      <rPr>
        <b/>
        <sz val="11"/>
        <color indexed="8"/>
        <rFont val="Calibri"/>
        <family val="2"/>
        <scheme val="minor"/>
      </rPr>
      <t xml:space="preserve">Q4:
</t>
    </r>
    <r>
      <rPr>
        <sz val="11"/>
        <color indexed="8"/>
        <rFont val="Calibri"/>
        <family val="2"/>
        <scheme val="minor"/>
      </rPr>
      <t xml:space="preserve">https://drive.google.com/open?id=1qeIG5tTBUdHCe_oW36aBSpVcLq5WYcdx
</t>
    </r>
    <r>
      <rPr>
        <b/>
        <sz val="11"/>
        <color rgb="FF996600"/>
        <rFont val="Calibri"/>
        <family val="2"/>
        <scheme val="minor"/>
      </rPr>
      <t>https://drive.google.com/open?id=1RIK_YAUmEPweoicuINvWU0CNTqXRRv5Z</t>
    </r>
  </si>
  <si>
    <r>
      <rPr>
        <b/>
        <sz val="11"/>
        <color indexed="8"/>
        <rFont val="Calibri"/>
        <family val="2"/>
        <scheme val="minor"/>
      </rPr>
      <t xml:space="preserve">Q4:
</t>
    </r>
    <r>
      <rPr>
        <sz val="11"/>
        <color indexed="8"/>
        <rFont val="Calibri"/>
        <family val="2"/>
        <scheme val="minor"/>
      </rPr>
      <t xml:space="preserve">En cumplimiento con lo observado se presentan los soportes de los certificados de pertinencias de los programas médicos arquitectónicos por parte de las secretarias departamentales de salud y ESE de los proyectos en los municipios con lo cual se hace el  reconocimiento de los nuevos proyectos, resultantes del contrato 2013-C-0253, se anexan soportes de la pertinencia de PMA (Programa Médico Arquitectónico) de los municipios de La Vega, Mahates, Puerto tejada, Canalete, Guaranda, Majagual, San Cristóbal, Soplaviento y Sucre-Sucre
</t>
    </r>
    <r>
      <rPr>
        <b/>
        <sz val="11"/>
        <color rgb="FF996600"/>
        <rFont val="Calibri"/>
        <family val="2"/>
        <scheme val="minor"/>
      </rPr>
      <t>Enviamos documento como soporte pendiente, correspondiente a la aprobación del documento de pertinencia PMA re formulado con la respectiva aprobación para el proyecto de Santa Barbara.</t>
    </r>
  </si>
  <si>
    <r>
      <rPr>
        <b/>
        <sz val="11"/>
        <color indexed="8"/>
        <rFont val="Calibri"/>
        <family val="2"/>
        <scheme val="minor"/>
      </rPr>
      <t xml:space="preserve">Q4:
</t>
    </r>
    <r>
      <rPr>
        <sz val="11"/>
        <color indexed="8"/>
        <rFont val="Calibri"/>
        <family val="2"/>
        <scheme val="minor"/>
      </rPr>
      <t xml:space="preserve">https://drive.google.com/open?id=1731yW543EjUywueW5uFKKGXr-vq3hsza
</t>
    </r>
    <r>
      <rPr>
        <b/>
        <sz val="11"/>
        <color rgb="FF996600"/>
        <rFont val="Calibri"/>
        <family val="2"/>
        <scheme val="minor"/>
      </rPr>
      <t xml:space="preserve">
https://drive.google.com/open?id=1UN-mGgyvxq0gemX9vvpUfHni1V6rbID4</t>
    </r>
  </si>
  <si>
    <r>
      <rPr>
        <b/>
        <sz val="11"/>
        <color indexed="8"/>
        <rFont val="Calibri"/>
        <family val="2"/>
        <scheme val="minor"/>
      </rPr>
      <t xml:space="preserve">Q3:
</t>
    </r>
    <r>
      <rPr>
        <sz val="11"/>
        <color indexed="8"/>
        <rFont val="Calibri"/>
        <family val="2"/>
        <scheme val="minor"/>
      </rPr>
      <t xml:space="preserve">Se adelantó visita del Contratista y se realizó posteriormente visita conjunta con todos los actores (ESE, Interventoría, Contratista, Fondo).  Se identificó con todos las afectaciones y responsables y se firmó acta de compromisos.  El Contratista adelantó actividades para  la atención de los hallazgos pendientes de cubrir.  Pendiente recibo a satisfacción por la ESE e Interventoría
</t>
    </r>
    <r>
      <rPr>
        <b/>
        <sz val="11"/>
        <color indexed="8"/>
        <rFont val="Calibri"/>
        <family val="2"/>
        <scheme val="minor"/>
      </rPr>
      <t xml:space="preserve">Q4:
</t>
    </r>
    <r>
      <rPr>
        <sz val="11"/>
        <color indexed="8"/>
        <rFont val="Calibri"/>
        <family val="2"/>
        <scheme val="minor"/>
      </rPr>
      <t xml:space="preserve">Teniendo en cuenta que en el anterior reporte al Plan de Mejoramiento quedo como tarea por parte del Sector Salud, realizar las acciones para el recibo a satisfacción por la ESE e Interventoría de las IPS, se precisa que el Sector Salud adelanto las gestiones y en el actual reporte a través de los soportes cargados se presentan los trámites adelantados para en definitiva obtener el informe final de la Interventoría, reportando la entrega definitiva  a las IPS. Quedando pendiente de recibir por parte de la interventoría el acta correspondiente a la IPS de Bohórquez, de acuerdo con lo reportado en el informe.
</t>
    </r>
    <r>
      <rPr>
        <b/>
        <sz val="11"/>
        <color rgb="FF996600"/>
        <rFont val="Calibri"/>
        <family val="2"/>
        <scheme val="minor"/>
      </rPr>
      <t>El Sector Salud al validar la unidad de medida establece que corresponde a un informe y teniendo en cuenta que el Fondo adelantó visita específica para verificar el hallazgo de la Controlaría y el actual estado, sube como soporte el informe presentado por el funcionario encargado de la visita con radicado R-2017-020674, con registro fotográfico y las respectivas actas.</t>
    </r>
  </si>
  <si>
    <r>
      <rPr>
        <b/>
        <sz val="11"/>
        <color indexed="8"/>
        <rFont val="Calibri"/>
        <family val="2"/>
        <scheme val="minor"/>
      </rPr>
      <t xml:space="preserve">Q3:
</t>
    </r>
    <r>
      <rPr>
        <sz val="11"/>
        <color indexed="8"/>
        <rFont val="Calibri"/>
        <family val="2"/>
        <scheme val="minor"/>
      </rPr>
      <t xml:space="preserve">_https://drive.google.com/open?id=0BzKN8xprBpG3R0NZTGNrVV9aajA, 
_https://drive.google.com/open?id=0BzKN8xprBpG3bXlCdmpaRG03cUU, 
_https://drive.google.com/open?id=0BzKN8xprBpG3amVFWk1oRXJlTmc, 
_https://drive.google.com/open?id=0BzKN8xprBpG3Zmd0OUpiMVFEUEk, 
_https://drive.google.com/open?id=0BzKN8xprBpG3UzNIbUxBR0dKc3M, 
_https://drive.google.com/open?id=0BzKN8xprBpG3QXBiUWZPQXdVQ0E, 
_https://drive.google.com/open?id=0BzKN8xprBpG3UU94R3VYUVU2c1U
</t>
    </r>
    <r>
      <rPr>
        <b/>
        <sz val="11"/>
        <color indexed="8"/>
        <rFont val="Calibri"/>
        <family val="2"/>
        <scheme val="minor"/>
      </rPr>
      <t>Q4:</t>
    </r>
    <r>
      <rPr>
        <sz val="11"/>
        <color indexed="8"/>
        <rFont val="Calibri"/>
        <family val="2"/>
        <scheme val="minor"/>
      </rPr>
      <t xml:space="preserve">
https://drive.google.com/open?id=16uscCsl1v1GMF76lwIm3CJ-IxENCUXJv
</t>
    </r>
    <r>
      <rPr>
        <b/>
        <sz val="11"/>
        <color rgb="FF996600"/>
        <rFont val="Calibri"/>
        <family val="2"/>
        <scheme val="minor"/>
      </rPr>
      <t xml:space="preserve">
https://drive.google.com/open?id=1u43HysI4UsK9gJ4CIyI2lEnP5izQr_-d</t>
    </r>
  </si>
  <si>
    <r>
      <rPr>
        <b/>
        <sz val="11"/>
        <color indexed="8"/>
        <rFont val="Calibri"/>
        <family val="2"/>
        <scheme val="minor"/>
      </rPr>
      <t xml:space="preserve">Q3:
</t>
    </r>
    <r>
      <rPr>
        <sz val="11"/>
        <color indexed="8"/>
        <rFont val="Calibri"/>
        <family val="2"/>
        <scheme val="minor"/>
      </rPr>
      <t xml:space="preserve">Visita conjunta con todos los actores (ESE, Interventoría, Contratista, Fondo).  Se identificó con todos las afectaciones y responsables y se firmó acta de compromisos.  El Contratista adelantó actividades para  la atención de los hallazgos pendientes de cubrir.  Pendiente recibo a satisfacción por la ESE e Interventoría.
</t>
    </r>
    <r>
      <rPr>
        <b/>
        <sz val="11"/>
        <color indexed="8"/>
        <rFont val="Calibri"/>
        <family val="2"/>
        <scheme val="minor"/>
      </rPr>
      <t xml:space="preserve">Q4:
</t>
    </r>
    <r>
      <rPr>
        <sz val="11"/>
        <color indexed="8"/>
        <rFont val="Calibri"/>
        <family val="2"/>
        <scheme val="minor"/>
      </rPr>
      <t xml:space="preserve">Este reporte corresponde a la entrega recibo por parte de la Interventoría el informe sobre las Confirmación de la atención cantidades entregadas. Informe que se anexa como soporte. Quedando pendiente de recibir por parte de la interventoría el acta correspondiente a la IPS de Bohórquez, de acuerdo con lo reportado.
</t>
    </r>
    <r>
      <rPr>
        <b/>
        <sz val="11"/>
        <color rgb="FF996600"/>
        <rFont val="Calibri"/>
        <family val="2"/>
        <scheme val="minor"/>
      </rPr>
      <t xml:space="preserve">
El Sector Salud al validar la unidad de medida establece que corresponde a un informe y teniendo en cuenta que el Fondo adelantó visita específica para verificar el hallazgo de la Controlaría y el actual estado, sube como soporte el informe presentado por el funcionario encargado de la visita con radicado R-2017-020674, con registro fotográfico y las respectivas actas.</t>
    </r>
    <r>
      <rPr>
        <sz val="11"/>
        <color indexed="8"/>
        <rFont val="Calibri"/>
        <family val="2"/>
        <scheme val="minor"/>
      </rPr>
      <t xml:space="preserve">
</t>
    </r>
  </si>
  <si>
    <r>
      <rPr>
        <b/>
        <sz val="11"/>
        <color indexed="8"/>
        <rFont val="Calibri"/>
        <family val="2"/>
        <scheme val="minor"/>
      </rPr>
      <t>Q3:
_</t>
    </r>
    <r>
      <rPr>
        <sz val="11"/>
        <color indexed="8"/>
        <rFont val="Calibri"/>
        <family val="2"/>
        <scheme val="minor"/>
      </rPr>
      <t xml:space="preserve">https://drive.google.com/open?id=0BzKN8xprBpG3dldCR1lWUHoyeU0, 
_https://drive.google.com/open?id=0BzKN8xprBpG3M3pTN2JIQWpyUEk, 
_https://drive.google.com/open?id=0BzKN8xprBpG3NWZIdVpGTGlKdDQ, 
_https://drive.google.com/open?id=0BzKN8xprBpG3SDBBMjhqaDhvcUE, 
_https://drive.google.com/open?id=0BzKN8xprBpG3Nk9zaEZCMVRFUE0, 
_https://drive.google.com/open?id=0BzKN8xprBpG3VmMwU1N1SXhfUE0, 
_https://drive.google.com/open?id=0BzKN8xprBpG3SUp2MDhycnJIZzQ
</t>
    </r>
    <r>
      <rPr>
        <b/>
        <sz val="11"/>
        <color indexed="8"/>
        <rFont val="Calibri"/>
        <family val="2"/>
        <scheme val="minor"/>
      </rPr>
      <t xml:space="preserve">Q4:
</t>
    </r>
    <r>
      <rPr>
        <sz val="11"/>
        <color indexed="8"/>
        <rFont val="Calibri"/>
        <family val="2"/>
        <scheme val="minor"/>
      </rPr>
      <t xml:space="preserve">https://drive.google.com/open?id=1RUVxIL827A-WUnCocLshQe5H4ozoBqox
</t>
    </r>
    <r>
      <rPr>
        <b/>
        <sz val="11"/>
        <color rgb="FF996600"/>
        <rFont val="Calibri"/>
        <family val="2"/>
        <scheme val="minor"/>
      </rPr>
      <t xml:space="preserve">
https://drive.google.com/open?id=1jXIILrlHJRvPzBDmRwvK2YmubKaJXrBt</t>
    </r>
  </si>
  <si>
    <r>
      <rPr>
        <b/>
        <sz val="11"/>
        <color indexed="8"/>
        <rFont val="Calibri"/>
        <family val="2"/>
        <scheme val="minor"/>
      </rPr>
      <t xml:space="preserve">Q4:
</t>
    </r>
    <r>
      <rPr>
        <sz val="11"/>
        <color indexed="8"/>
        <rFont val="Calibri"/>
        <family val="2"/>
        <scheme val="minor"/>
      </rPr>
      <t xml:space="preserve">En cumplimiento con lo observado se presenta el material sobre el tema tratado y la lista de asistencia con la participación de funcionarios y contratistas del Sector Salud, a la capacitación programada por la Subgerencia de Estructuración para revisar esquemas de TCC y contemplar condicionamientos de acción de interventoría a que el contrato objeto esté activo (Suspensiones automáticas a discreción del FA) y establecer la forma de pago, con el propósito de no efectuar pagos por avance de obra y no por mensualidades acordadas en los temas específicos de las interventorías. Entre otros temas.
</t>
    </r>
    <r>
      <rPr>
        <b/>
        <sz val="11"/>
        <color rgb="FF996600"/>
        <rFont val="Calibri"/>
        <family val="2"/>
        <scheme val="minor"/>
      </rPr>
      <t>Se anexan copias de las acta de los comités Primarios, en donde consta que el Sectorial de Salud hace seguimiento a los Supervisores de los proyectos, en los cuales informan los avances y el estado de los mismos.</t>
    </r>
  </si>
  <si>
    <r>
      <rPr>
        <b/>
        <sz val="11"/>
        <color indexed="8"/>
        <rFont val="Calibri"/>
        <family val="2"/>
        <scheme val="minor"/>
      </rPr>
      <t>Q4:</t>
    </r>
    <r>
      <rPr>
        <sz val="11"/>
        <color indexed="8"/>
        <rFont val="Calibri"/>
        <family val="2"/>
        <scheme val="minor"/>
      </rPr>
      <t xml:space="preserve">
https://drive.google.com/open?id=1QFFQnaPtpWyIRaxipTep9DloIwKiUIJg
</t>
    </r>
    <r>
      <rPr>
        <b/>
        <sz val="11"/>
        <color rgb="FF996600"/>
        <rFont val="Calibri"/>
        <family val="2"/>
        <scheme val="minor"/>
      </rPr>
      <t xml:space="preserve">
https://drive.google.com/open?id=1i0fjnGMbYWfWnG8nRgG83XrB1ptNONlp</t>
    </r>
  </si>
  <si>
    <r>
      <rPr>
        <b/>
        <sz val="11"/>
        <color indexed="8"/>
        <rFont val="Calibri"/>
        <family val="2"/>
        <scheme val="minor"/>
      </rPr>
      <t xml:space="preserve">Q4:
</t>
    </r>
    <r>
      <rPr>
        <sz val="11"/>
        <color indexed="8"/>
        <rFont val="Calibri"/>
        <family val="2"/>
        <scheme val="minor"/>
      </rPr>
      <t xml:space="preserve">Teniendo en cuenta la observación, la Subgerencia de Estructuración, adelantó capacitación para el nuevo esquema de TCC  revisión  y análisis considerando la estrategia de planeación de los proyectos,  así mismo contemplar condicionamientos de acción de interventoría a que el contrato objeto esté activo (Suspensiones automáticas a discreción del FA) y establecer la forma de pago y otros temas sobre lineamientos para  estructurar los contratos, se presenta el material sobre el tema tratado y la lista de asistencia con la participación de funcionarios y contratistas del Sector Salud.
</t>
    </r>
    <r>
      <rPr>
        <b/>
        <sz val="11"/>
        <color rgb="FF996600"/>
        <rFont val="Calibri"/>
        <family val="2"/>
        <scheme val="minor"/>
      </rPr>
      <t xml:space="preserve">
Se anexan los Lineamientos Técnicos y Financieros para la elaboración de los Términos y Condiciones Contractuales de los nuevos contratos</t>
    </r>
  </si>
  <si>
    <r>
      <rPr>
        <b/>
        <sz val="11"/>
        <color indexed="8"/>
        <rFont val="Calibri"/>
        <family val="2"/>
        <scheme val="minor"/>
      </rPr>
      <t xml:space="preserve">Q4:
</t>
    </r>
    <r>
      <rPr>
        <sz val="11"/>
        <color indexed="8"/>
        <rFont val="Calibri"/>
        <family val="2"/>
        <scheme val="minor"/>
      </rPr>
      <t xml:space="preserve">https://drive.google.com/open?id=1juUqrVT5ir9dUWTB4MVlrTvL-NGpa2qk
</t>
    </r>
    <r>
      <rPr>
        <b/>
        <sz val="11"/>
        <color rgb="FF996600"/>
        <rFont val="Calibri"/>
        <family val="2"/>
        <scheme val="minor"/>
      </rPr>
      <t xml:space="preserve">
https://drive.google.com/open?id=1HlurWklR2JvOi8bWPC5asid-MHl3N5Su</t>
    </r>
  </si>
  <si>
    <t>1 INFORME DE INTERDISEÑOS DEFINITIVO Y ACTA DE RECIBO A SATISFACCIÓN</t>
  </si>
  <si>
    <t>https://drive.google.com/open?id=1d36mOzo9wc8LmaL3eAZ8fkwpFAH2KGmM</t>
  </si>
  <si>
    <r>
      <t xml:space="preserve">El convenio 015 de 2013 celebrado con EMCLI EICE ESP, tuvo por abjeto adelantar las Obras de Pondaje Fase II y Estación de Bombeo Paso del Comercio, y actualmente se encuentra en proceso de liquidación. A fecha 20 de enero de 2018 se enviará a EMCALI un oficio con la directrices de planificar de manera estricta la contratación derivada del convenio marco incluyendo únicamente las obras efectivamente ejecutables en cada vigencia.
</t>
    </r>
    <r>
      <rPr>
        <b/>
        <sz val="11"/>
        <color indexed="8"/>
        <rFont val="Calibri"/>
        <family val="2"/>
        <scheme val="minor"/>
      </rPr>
      <t xml:space="preserve">
</t>
    </r>
    <r>
      <rPr>
        <b/>
        <sz val="11"/>
        <color rgb="FF996600"/>
        <rFont val="Calibri"/>
        <family val="2"/>
        <scheme val="minor"/>
      </rPr>
      <t>Durante el año 2017 en desarrollo del Plan Jarillón de Cali, el FA a través de la FUNDACIÓN FDI, quien ejerce la Gerencia de PJC, realizó seguimiento y control a cada uno de los convenios y contratos, y por supuesto a cada uno de los vinculados a través de estas relaciones contractuales con FA. Los procesos de contratación durante 2017 empezaron a ser suscritos directamente por FA, entre otras cosas para asegurar el control de los aspectos financieros, de tiempos y de ejecución de los proyectos. Los demás contratos fueron suscritos por los vinculados como son la Alcaldía, la CVC, EMCALI y Comfandi, pero las interventorías fueron suscritos por FA y seleccionadas de acuerdo con el procedimiento de contratación de FA. Se llevó control de todas las obras contratadas y las evidencias anexas presentan de forma general esa gestión realizada por FA y FDI para el aseguramiento del presente hallazgo.</t>
    </r>
  </si>
  <si>
    <r>
      <t xml:space="preserve">https://drive.google.com/open?id=1u80xrr5AVFpeDsNbhGrWHWWOiMX3oyAK
</t>
    </r>
    <r>
      <rPr>
        <b/>
        <u/>
        <sz val="11"/>
        <color rgb="FF996600"/>
        <rFont val="Calibri"/>
        <family val="2"/>
        <scheme val="minor"/>
      </rPr>
      <t>https://drive.google.com/open?id=1GK2mYjVYLLBTUesvRiXm1-M-XrFmarao</t>
    </r>
  </si>
  <si>
    <r>
      <t xml:space="preserve">El convenio 015 de 2013 celebrado con EMCLI EICE ESP, tuvo por abjeto adelantar las Obras de Pondaje Fase II y Estación de Bombeo Paso del Comercio, y actualmente se encuentra en proceso de liquidación. A fecha 20 de enero de 2018 se enviará a EMCALI un oficio con las directrices de Expedir certificados de disponibilidad de recursos (CDR) únicamente de las obras ejecutables en cada convenio derivado, garantizando de esta forma una mejor planeación de los recursos del Fondo.
</t>
    </r>
    <r>
      <rPr>
        <b/>
        <sz val="11"/>
        <color rgb="FF996600"/>
        <rFont val="Calibri"/>
        <family val="2"/>
        <scheme val="minor"/>
      </rPr>
      <t>En desarrollo del Plan Jarillón el FA de forma persistente ha venido incluyendo en sus procesos de contratación acciones dirigidas a garantizar los principios de planeación y eficiencia en el uso de los recursos del Fondo. Para tal efecto, los diseños, TCCs, estudios de mercado y presupuestos se ajustan de forma exacta con el fin de evitar posibles problemas en la ejecución de los mismos. En este sentido es importante resaltar que cada convenio o contrato tiene su respectivo CDR y que dicho valor corresponde en su integridad al valor estimado de la obra conforme a los presupuestos de obra a ejecutar.</t>
    </r>
  </si>
  <si>
    <r>
      <t xml:space="preserve">https://drive.google.com/open?id=1iI3xePz9vmocqNySApSLYMeXZF1gb48k
</t>
    </r>
    <r>
      <rPr>
        <b/>
        <sz val="11"/>
        <color rgb="FF996600"/>
        <rFont val="Calibri"/>
        <family val="2"/>
        <scheme val="minor"/>
      </rPr>
      <t>https://drive.google.com/open?id=1_AwjcjFy5QCW2Y7oiZTSsKZYQo3ZiWTG
https://drive.google.com/open?id=1EER2p433q52_SuoMsjbQu6PIXoR3XSWZ</t>
    </r>
  </si>
  <si>
    <r>
      <t xml:space="preserve">El contrato de consultoría 076 de 2013 celebrado con la FUNDACIÓN PARA EL DESARROLLO INTEGRAL DEL PACÍFICO - FDI, tiene por objeto ejercer la gerencia del proyecto Plan Jarillón de Cali PJC siendo responsable de la supervisión de todos los convenios derivados del Macroproyecto, y actualmente se encuentra en ejecución. A fecha 20 de enero de 2018 se enviará a FDI un oficio reiterando su obligación de  identificar la necesidad o no de iniciar acciones encaminadas a exigir el cumplimiento de las obligaciones contenidas en los convenios derivados.
</t>
    </r>
    <r>
      <rPr>
        <b/>
        <sz val="11"/>
        <color rgb="FF996600"/>
        <rFont val="Calibri"/>
        <family val="2"/>
        <scheme val="minor"/>
      </rPr>
      <t xml:space="preserve">
La supervisión del Plan Jarillón de Cali fue encargada por FA a la Fundación FDI PACÍFICO, con quien ha adelantado desde el comienzo el seguimiento y control de los aspectos técnicos, financieros y contractuales de todos los contratos y convenios suscritos con los vinculados de PJC. La supervisión de contratos y convenios de PJC se desarrolla por parte de FDI de acuerdo con las directrices y lineamientos definidos por FA, y los informes de supervisión de FDI ajustados a la aprobación de FA resumen el desarrollo y aseguramiento de los aspectos señalados en el presente hallazgo, cuyas evidencias corresponden precisamente a los informes de supervisión de FDI en el espectro de todos los contratos y convenios de FA. Además de los informes de supervisión anexos, podemos decir que las evidencias incluidas para dar respuesta a la línea 115 de este Plan de Mejoramiento muestran también parte de las acciones y solicitudes de esta supervisión en desarrollo del control de contratos y convenios de PJC.</t>
    </r>
  </si>
  <si>
    <r>
      <t xml:space="preserve">https://drive.google.com/open?id=14bez-ogrM27wE8qYCMrZbRUoVGiX6jjG
</t>
    </r>
    <r>
      <rPr>
        <b/>
        <sz val="11"/>
        <color rgb="FF996600"/>
        <rFont val="Calibri"/>
        <family val="2"/>
        <scheme val="minor"/>
      </rPr>
      <t xml:space="preserve">
https://drive.google.com/open?id=1Mt6PBrQMLTOxPZjI1iq6H9IBKJ68jXIQ</t>
    </r>
  </si>
  <si>
    <t>Teniendo en cuenta que durante la vigencia 2017 no se recibió solicitud de vigencias futuras no aplicaría la actividad a ejecutar relacionada en el Plan de Mejoramiento de la CGR. De otra parte en caso de presentarse vigencias futuras, éstas se tramitarán de acuerdo a los lineamientos establecidos por el Ministerio de Hacienda y Crédito Público</t>
  </si>
  <si>
    <t>https://drive.google.com/open?id=1F9ctHSsfxGlf7Hy9eoIdQ8XSiFkaP4jA</t>
  </si>
  <si>
    <r>
      <t xml:space="preserve">Se remitió memorando a las subgerencias del Fondo para informar el estado actual del plan de liquidaciones con fecha 29 de diciembre de 2017.
</t>
    </r>
    <r>
      <rPr>
        <b/>
        <sz val="11"/>
        <color rgb="FF996600"/>
        <rFont val="Calibri"/>
        <family val="2"/>
        <scheme val="minor"/>
      </rPr>
      <t>Se realizaron dos presentaciones del estado actual de las liquidaciones en las cuales se le presentó al Gerente del Fondo en cabeza de las subgerencias y sectores del Fondo la situación de los procesos de liquidación y lo avanzado durante la vigencia 2017.</t>
    </r>
  </si>
  <si>
    <r>
      <t xml:space="preserve">https://drive.google.com/open?id=1Q3PJ_w5e50tnnxN8GZrTTpGM2Z76Jkxh
</t>
    </r>
    <r>
      <rPr>
        <b/>
        <sz val="11"/>
        <color rgb="FF996600"/>
        <rFont val="Calibri"/>
        <family val="2"/>
        <scheme val="minor"/>
      </rPr>
      <t>https://drive.google.com/open?id=1gEyNVg64fXtFhhzA3_WjztkkEiDbQtYY</t>
    </r>
  </si>
  <si>
    <t>Se realizaron dos mesas de trabajo, una con el sector salud donde mostro el panorama general del estado de las liquidaciones del sector, ademas de revisarse dos temas especiales relacionados con el 075 de 2015 y 093 de 2015 en lo relacionado a la necesidad de recopilar los insumos necesarios para iniciar las demandas de controversias contractuales y de liquidacion judicial.De igual forma se realizó mesa de trabajo con el sector transporte del fondo para analizar el estado actual de las liquidaciones del sector ademas de las liquidaciones de los contratos 089 de 2014 y 075 de 2014.</t>
  </si>
  <si>
    <t>https://drive.google.com/open?id=1GUJ4Nu2i3FswtSLb_ATfi7zNtJVoDnT0</t>
  </si>
  <si>
    <r>
      <t xml:space="preserve">Se formularon  los  riesgos del proceso contable y se ajustaron los controles, de acuerdo a la política para la gestión del riesgo establecida por la Oficina Asesora de Planeación y Cumplimiento.
</t>
    </r>
    <r>
      <rPr>
        <b/>
        <sz val="11"/>
        <color rgb="FF996600"/>
        <rFont val="Calibri"/>
        <family val="2"/>
        <scheme val="minor"/>
      </rPr>
      <t>El 20 de septiembre de 2017 mediante correo electronico se envio a la Oficina de Planeación y Cumplimiento la matriz de riesgo del Macroproceso de Gestión Financiera con los controles, los cuales fueron elaborados de acuerdo a la politica para la gestión del riesgo de la entidad.</t>
    </r>
  </si>
  <si>
    <r>
      <t xml:space="preserve">https://drive.google.com/open?id=14_Aw0PwT5YtpgatyTbqhuasNAdVQoZKt
</t>
    </r>
    <r>
      <rPr>
        <b/>
        <sz val="11"/>
        <color rgb="FF996600"/>
        <rFont val="Calibri"/>
        <family val="2"/>
        <scheme val="minor"/>
      </rPr>
      <t xml:space="preserve">
https://drive.google.com/open?id=1MIepjlvPrh9OENXtZsfwMLAwFI6fFLaA</t>
    </r>
  </si>
  <si>
    <t>Se verificaron a las condiciones de drenaje de cada manzana para que tenga la proteccion provisional mientras se ejecutan obras definitivas.</t>
  </si>
  <si>
    <t>https://drive.google.com/open?id=1HnLcJ-yyViCNssLOzOXFYZyI-M_8coKQ</t>
  </si>
  <si>
    <r>
      <rPr>
        <b/>
        <sz val="11"/>
        <color indexed="8"/>
        <rFont val="Calibri"/>
        <family val="2"/>
        <scheme val="minor"/>
      </rPr>
      <t xml:space="preserve">Q4:
</t>
    </r>
    <r>
      <rPr>
        <sz val="11"/>
        <color indexed="8"/>
        <rFont val="Calibri"/>
        <family val="2"/>
        <scheme val="minor"/>
      </rPr>
      <t xml:space="preserve">Para esta observación se solicitó planificar las acciones de ejecución de los convenios y estrategia por cada uno, de los actuales se están planificando en forma individual y de acuerdo con la iniciación de las obras, así:
-	Sobre el Convenio No. 025 de 2013: Se anexa como soporte el cronograma de la obra en ejecución, el cual va ligado directamente en plazo, actividades y valor al convenio en mención. Se anexa soporte No. 18 025 de 2013 cronograma.
-	Sobre el Convenio No. 163 de 2013: A la fecha no hay cronograma, no ha iniciado la ejecución de la obra, el cual debe ir ligado directamente en plazo, actividades y valor al convenio en mención. Por ser una contratación derivada, se ha solicitado oficialmente a la Gobernación de Boyacá la incorporación de los recursos para el cierre financiero y el inicio de la contratación para definir los plazos contractuales.   Se anexa soporte No. 18 E-2017-018045, No. 18 E-2017-030341 y No. 18 E-2017-041381.
--	Sobre el Convenio No. 015 de 2017: A la fecha no hay cronograma, no ha iniciado la ejecución de la obra, el cual debe ir ligado directamente en plazo, actividades y valor al convenio en mención. Se ha solicitado oficialmente a la Gobernación de Cundinamarca el cronograma de las obras de contención para proceder al inicio de la contratación para definir los plazos contractuales.  
Se anexa soporte No. 18 E-2017-041383 de contención para proceder al inicio de la contratación para definir los plazos contractuales.   
Del Convenio 046 de 2013, se anexa el otrosí 6 que incluye la planeación, el Convenio 178 de 2013, se anexa copia del oficio I-2017-027616 de la Subgerencia de estructuración donde se solicita la modificación  e incluye el cronograma, aprobado por el Supervisor, para el otrosí 3.   De esta forma se viene dando cumplimiento con lo observado.
</t>
    </r>
    <r>
      <rPr>
        <b/>
        <sz val="11"/>
        <color rgb="FF996600"/>
        <rFont val="Calibri"/>
        <family val="2"/>
        <scheme val="minor"/>
      </rPr>
      <t xml:space="preserve">
+1_Se sube al Plan de Mejoramiento el documento suscrito por el Sectorial, el cual aclara la estrategia establecida por el sector Salud, para la planificación de los proyectos.
+2_Se sube al Plan de Mejoramiento el documento suscrito por el Sectorial y los supervisores de los Convenios, el cual aclara la estrategia establecida para la planificación de cada uno de los convenios en ejecución.
+3_Se remiten como soportes, las actas de liquidación de los cuatro (4) convenios liquidados Tiquisio, Santa Rosa, Utica y el Roble. Adicionalmente se adjunta certificación sobre la verificación de estas liquidaciones en el Comite Primario. Es importante resaltar que se da cumplimiento en las liquidaciones de los convenios que al cierre no presentaban ejecución.</t>
    </r>
  </si>
  <si>
    <r>
      <rPr>
        <b/>
        <sz val="11"/>
        <color indexed="8"/>
        <rFont val="Calibri"/>
        <family val="2"/>
        <scheme val="minor"/>
      </rPr>
      <t>Q4:</t>
    </r>
    <r>
      <rPr>
        <sz val="11"/>
        <color indexed="8"/>
        <rFont val="Calibri"/>
        <family val="2"/>
        <scheme val="minor"/>
      </rPr>
      <t xml:space="preserve">
https://drive.google.com/open?id=1ITXEMeq-gYKbhdNBJOl4OlHuM17t7GYE
</t>
    </r>
    <r>
      <rPr>
        <b/>
        <sz val="11"/>
        <color rgb="FF996600"/>
        <rFont val="Calibri"/>
        <family val="2"/>
        <scheme val="minor"/>
      </rPr>
      <t>https://drive.google.com/open?id=1JPJnH_YgLiL1P0GJhJf6tDZ9_PtdaMWB
https://drive.google.com/open?id=1TAlDgFN0Ie3J-VNoSo3OqrKoAIf9udjB
https://drive.google.com/open?id=1WcgOxUdvyLHbfuR96i9AqcezrYmuvpCh</t>
    </r>
  </si>
  <si>
    <r>
      <rPr>
        <b/>
        <sz val="11"/>
        <color indexed="8"/>
        <rFont val="Calibri"/>
        <family val="2"/>
        <scheme val="minor"/>
      </rPr>
      <t>Q3:</t>
    </r>
    <r>
      <rPr>
        <sz val="11"/>
        <color indexed="8"/>
        <rFont val="Calibri"/>
        <family val="2"/>
        <scheme val="minor"/>
      </rPr>
      <t xml:space="preserve">
Informe de visita de campo al proyecto para la verificación de las reparaciones realizadas contrato 085 de 2012.
</t>
    </r>
    <r>
      <rPr>
        <b/>
        <sz val="11"/>
        <color indexed="8"/>
        <rFont val="Calibri"/>
        <family val="2"/>
        <scheme val="minor"/>
      </rPr>
      <t>Q4:</t>
    </r>
    <r>
      <rPr>
        <b/>
        <sz val="11"/>
        <color rgb="FF996600"/>
        <rFont val="Calibri"/>
        <family val="2"/>
        <scheme val="minor"/>
      </rPr>
      <t xml:space="preserve">
+1_       Informe Visita
+2_      Informe seguimiento
+3_      1 Informe - Galapa, Malambo, Luruaco, Pto Colombia, Candelaria 1nov2017</t>
    </r>
  </si>
  <si>
    <r>
      <rPr>
        <b/>
        <sz val="11"/>
        <color indexed="8"/>
        <rFont val="Calibri"/>
        <family val="2"/>
        <scheme val="minor"/>
      </rPr>
      <t>Q3:</t>
    </r>
    <r>
      <rPr>
        <sz val="11"/>
        <color indexed="8"/>
        <rFont val="Calibri"/>
        <family val="2"/>
        <scheme val="minor"/>
      </rPr>
      <t xml:space="preserve">
https://drive.google.com/open?id=0BwAP0VRdriRyRVV4Z0hJaS1VT1U
</t>
    </r>
    <r>
      <rPr>
        <b/>
        <sz val="11"/>
        <color indexed="8"/>
        <rFont val="Calibri"/>
        <family val="2"/>
        <scheme val="minor"/>
      </rPr>
      <t xml:space="preserve">Q4:
</t>
    </r>
    <r>
      <rPr>
        <b/>
        <sz val="11"/>
        <color rgb="FF996600"/>
        <rFont val="Calibri"/>
        <family val="2"/>
        <scheme val="minor"/>
      </rPr>
      <t>https://drive.google.com/open?id=1cGYhJDwHuabeZ3WS9mDePzccws43oli4
https://drive.google.com/open?id=1CZKQyGIRQP18-pqUnHMClicYCJW0JQtt
https://drive.google.com/open?id=1yaVM7GNIg6XZht5KjhNuDG0Uy7aCXVyG</t>
    </r>
  </si>
  <si>
    <r>
      <t xml:space="preserve">Q4:
</t>
    </r>
    <r>
      <rPr>
        <b/>
        <sz val="11"/>
        <color rgb="FF996600"/>
        <rFont val="Calibri"/>
        <family val="2"/>
        <scheme val="minor"/>
      </rPr>
      <t>+1________ Informe de Seguimiento
+2_______ 1 Informe - Galapa, Malambo, Manati y Pto Colombia - 10Jul2017</t>
    </r>
  </si>
  <si>
    <r>
      <rPr>
        <b/>
        <sz val="11"/>
        <color indexed="8"/>
        <rFont val="Calibri"/>
        <family val="2"/>
        <scheme val="minor"/>
      </rPr>
      <t xml:space="preserve">Q4:
</t>
    </r>
    <r>
      <rPr>
        <sz val="11"/>
        <color indexed="8"/>
        <rFont val="Calibri"/>
        <family val="2"/>
        <scheme val="minor"/>
      </rPr>
      <t>_</t>
    </r>
    <r>
      <rPr>
        <b/>
        <sz val="11"/>
        <color rgb="FF996600"/>
        <rFont val="Calibri"/>
        <family val="2"/>
        <scheme val="minor"/>
      </rPr>
      <t>https://drive.google.com/open?id=1ZpFLzrZ_SOCiomhFt0vwJG9YCkvde_O6
_https://drive.google.com/open?id=1EP6gt4TUGybtIb7s_W6C3iiZLZF0fDSO</t>
    </r>
  </si>
  <si>
    <r>
      <t xml:space="preserve">https://drive.google.com/open?id=1yKm1uOPHjSGMYN7eLIk4VeS3Tx9wNYMZ
</t>
    </r>
    <r>
      <rPr>
        <b/>
        <sz val="11"/>
        <color rgb="FF996600"/>
        <rFont val="Calibri"/>
        <family val="2"/>
        <scheme val="minor"/>
      </rPr>
      <t>https://drive.google.com/open?id=1zmMnQogjW0XHPtiNwIF9jlxxvFMIcPR6</t>
    </r>
  </si>
  <si>
    <r>
      <t xml:space="preserve">https://drive.google.com/open?id=1tZSDitz818uqfyLWfvbegjV4StOw58ZU
</t>
    </r>
    <r>
      <rPr>
        <b/>
        <u/>
        <sz val="11"/>
        <color rgb="FF996600"/>
        <rFont val="Calibri"/>
        <family val="2"/>
        <scheme val="minor"/>
      </rPr>
      <t>https://drive.google.com/open?id=1Cgh38W4Wt53wj2jaaP2GQfsBi_QY5idO</t>
    </r>
  </si>
  <si>
    <r>
      <t xml:space="preserve">En los contratos se incorporó dentro de las obligaciones generales a cargo del contratista la siguiente cláusula, la cual fue socializada y aprobada por el equipo de Gestión Contractual:
 "Finalizado el objeto contractual, entregar inventariados al INTERVENTOR del contrato, los expedientes y documentos que tenga a su cargo en virtud del desarrollo del contrato, entrega que debe hacer en medio físico y magnético, de acuerdo con los procedimientos del FONDO, y conforme con la Ley 594 del 2000 (Ley General de Archivo)". 
</t>
    </r>
    <r>
      <rPr>
        <b/>
        <sz val="11"/>
        <color rgb="FF996600"/>
        <rFont val="Calibri"/>
        <family val="2"/>
        <scheme val="minor"/>
      </rPr>
      <t xml:space="preserve">
+1____ En las minutas contractuales se incluyó la obligación respectiva. Igualmente se hizo el ajuste en el Manual de Contratación Instructivo para el seguimiento y control de los contratos. Literal f) de las funciones administrativas del los supervisores e interventores.</t>
    </r>
  </si>
  <si>
    <r>
      <t xml:space="preserve">En los contratos se incorporó en las obligaciones generales a cargo del contratista la siguiente cláusula, la cual fue socializada y aprobada por el equipo de Gestión Contractual:
 "Finalizado el objeto contractual, entregar inventariados al INTERVENTOR del contrato, los expedientes y documentos que tenga a su cargo en virtud del desarrollo del contrato, entrega que debe hacer en medio físico y magnético, de acuerdo con los procedimientos del FONDO, y conforme con la Ley 594 del 2000 (Ley General de Archivo)". </t>
    </r>
    <r>
      <rPr>
        <b/>
        <sz val="11"/>
        <color rgb="FF996600"/>
        <rFont val="Calibri"/>
        <family val="2"/>
        <scheme val="minor"/>
      </rPr>
      <t xml:space="preserve">
+1_____  En las minutas contractuales se incluyó la obligación respectiva. Igualmente se hizo el ajuste en el Manual de Contratación Instructivo para el seguimiento y control de los contratos. Literal f) de las funciones administrativas del los supervisores e interventores.</t>
    </r>
  </si>
  <si>
    <r>
      <t xml:space="preserve">Se realiza acto administrativo mediante circular interna 014 de 2017, donde establece lineamientos para la revisión física como virtual de los expedientes.
</t>
    </r>
    <r>
      <rPr>
        <b/>
        <sz val="11"/>
        <color rgb="FF996600"/>
        <rFont val="Calibri"/>
        <family val="2"/>
        <scheme val="minor"/>
      </rPr>
      <t>Los supervisores expidieron la Certificación respectiva del estado del expediente contractual.
Se expide certificación por parte de los supervisores sobre el estado del expediente. se remite el expediente a la contraloría.</t>
    </r>
  </si>
  <si>
    <r>
      <t xml:space="preserve">https://drive.google.com/open?id=1gFpKuhf36MyKut_jdJpwhehTVLfwrWHr
</t>
    </r>
    <r>
      <rPr>
        <b/>
        <u/>
        <sz val="11"/>
        <color rgb="FF996600"/>
        <rFont val="Calibri"/>
        <family val="2"/>
        <scheme val="minor"/>
      </rPr>
      <t xml:space="preserve">
https://drive.google.com/open?id=1gs74EOINQLrMOzg1WfghIVF0xvFYiyxA
https://drive.google.com/open?id=1iIaZK3lmnf8WW8PnMTli3e2A70TMVn_K</t>
    </r>
  </si>
  <si>
    <t>En sesión del 21 de septiembre de 2017, se informó al Consejo Directivo que se adelantará las gestiones contractuales necesarias para dar continuidad a la auditoría externa ATIP. La solicitud de traslado de recursos (DE GASTOS NO SECTORIZADOS A GASTOS OPERATIVOS) para atender la ATIP estaba agendada en la sesión programada para el 21 de diciembre de 2017 la cual se reprogramó para el 18 de enero de 2018.
Se adjunta certificación de la gestión realizada ante el Consejo Directivo</t>
  </si>
  <si>
    <t>https://drive.google.com/open?id=12k7b03C7DYgaVvZEMZsO2fhxjMvRQ9se
https://drive.google.com/open?id=1zHaI1-I-lCc9vlLQA2GtA9Y0SKpbOQU9</t>
  </si>
  <si>
    <r>
      <rPr>
        <b/>
        <sz val="11"/>
        <color indexed="8"/>
        <rFont val="Calibri"/>
        <family val="2"/>
        <scheme val="minor"/>
      </rPr>
      <t xml:space="preserve">Q2:
</t>
    </r>
    <r>
      <rPr>
        <sz val="11"/>
        <color indexed="8"/>
        <rFont val="Calibri"/>
        <family val="2"/>
        <scheme val="minor"/>
      </rPr>
      <t>https://drive.google.com/open?id=0ByVTB_pG7qKzQW8zMXp2MEQzZlk</t>
    </r>
  </si>
  <si>
    <r>
      <rPr>
        <b/>
        <sz val="11"/>
        <color indexed="8"/>
        <rFont val="Calibri"/>
        <family val="2"/>
        <scheme val="minor"/>
      </rPr>
      <t>Q2:</t>
    </r>
    <r>
      <rPr>
        <sz val="11"/>
        <color indexed="8"/>
        <rFont val="Calibri"/>
        <family val="2"/>
        <scheme val="minor"/>
      </rPr>
      <t xml:space="preserve">
Se remite certificación del 30 de junio de 2017 por parte de la líder sectorial donde se identifica el estado de los convenios que actualmente se encuentran activos en el sector.</t>
    </r>
  </si>
  <si>
    <t>PM AUD 2011-2015</t>
  </si>
  <si>
    <r>
      <rPr>
        <b/>
        <sz val="11"/>
        <rFont val="Calibri"/>
        <family val="2"/>
        <scheme val="minor"/>
      </rPr>
      <t>Q3:</t>
    </r>
    <r>
      <rPr>
        <sz val="11"/>
        <rFont val="Calibri"/>
        <family val="2"/>
        <scheme val="minor"/>
      </rPr>
      <t xml:space="preserve"> 
Se generaron 4 "Informes de Análisis sobre el cumplimiento de metas del Fondo Adaptación", correspondiente al trimestre 2 y 3 del 2017, es decir los meses de MAYO, JUNIO, JULIO Y AGOSTO. (La cantidad de unidad de medida de la actividad es 9, e inició el 01 de mayo de 2017)
</t>
    </r>
    <r>
      <rPr>
        <b/>
        <sz val="11"/>
        <rFont val="Calibri"/>
        <family val="2"/>
        <scheme val="minor"/>
      </rPr>
      <t>Q4</t>
    </r>
    <r>
      <rPr>
        <sz val="11"/>
        <rFont val="Calibri"/>
        <family val="2"/>
        <scheme val="minor"/>
      </rPr>
      <t xml:space="preserve">: 
_2 Documentos "Análisis cumplimiento de metas del Fondo Adaptación y gestión (SEPTIEMBRE y OCTUBRE DE 2017)
_1 DOCUMENTO "Análisis cumplimiento de metas del Fondo Adaptación y gestión (OCTUBRE 2017)"
_1 Documento: "Análisis cumplimiento de metas del Fondo Adaptación y gestión (NOVIEMBRE 2017)"
</t>
    </r>
    <r>
      <rPr>
        <b/>
        <sz val="11"/>
        <rFont val="Calibri"/>
        <family val="2"/>
        <scheme val="minor"/>
      </rPr>
      <t>2018_Q1</t>
    </r>
    <r>
      <rPr>
        <sz val="11"/>
        <rFont val="Calibri"/>
        <family val="2"/>
        <scheme val="minor"/>
      </rPr>
      <t xml:space="preserve">
_1 Informe Análisis cumplimiento de metas del Fondo Adaptación y gestión DICIEMBRE 2017
_1 Análisis cumplimiento de metas del Fondo Adaptación y gestión ENERO 2018
_1 informe de Análisis cumplimiento de metas del Fondo Adaptación y gestión FEBRERO 2018. Con este informe se da cumplimiento al plan de acción de mejoramiento de la CGR, sin embargo, este análisis se continuará realizando por parte de la Subgerencia de Proyectos, toda vez que esta actividad se encuentre dentro de sus competencias al interior de la entidad.</t>
    </r>
  </si>
  <si>
    <r>
      <rPr>
        <b/>
        <sz val="11"/>
        <rFont val="Calibri"/>
        <family val="2"/>
        <scheme val="minor"/>
      </rPr>
      <t>Q3</t>
    </r>
    <r>
      <rPr>
        <sz val="11"/>
        <rFont val="Calibri"/>
        <family val="2"/>
        <scheme val="minor"/>
      </rPr>
      <t xml:space="preserve">:
_https://drive.google.com/open?id=0BwAP0VRdriRyNU5qMGJQNXFEZ1E, 
_https://drive.google.com/open?id=0BwAP0VRdriRyWWZleENVMHlta1E, 
_https://drive.google.com/open?id=0BwAP0VRdriRyTDRENnlLTDhmVEk, 
_https://drive.google.com/open?id=0BwAP0VRdriRyaTRIbzRrNG9IZms
</t>
    </r>
    <r>
      <rPr>
        <b/>
        <sz val="11"/>
        <rFont val="Calibri"/>
        <family val="2"/>
        <scheme val="minor"/>
      </rPr>
      <t>Q4:</t>
    </r>
    <r>
      <rPr>
        <sz val="11"/>
        <rFont val="Calibri"/>
        <family val="2"/>
        <scheme val="minor"/>
      </rPr>
      <t xml:space="preserve">
_https://drive.google.com/open?id=1vrzHFcn1ft7ceoYHqRZGTppfwP1gTnW3
_https://drive.google.com/open?id=1Pjnpjvi2ctT3BhUBzE8fMDvDDZLk7ebo
_https://drive.google.com/open?id=15usbMuEzTzt7hziBfyzE4H2pI7zu4n7X
</t>
    </r>
    <r>
      <rPr>
        <b/>
        <sz val="11"/>
        <rFont val="Calibri"/>
        <family val="2"/>
        <scheme val="minor"/>
      </rPr>
      <t xml:space="preserve">2018_Q1
</t>
    </r>
    <r>
      <rPr>
        <sz val="11"/>
        <rFont val="Calibri"/>
        <family val="2"/>
        <scheme val="minor"/>
      </rPr>
      <t>_https://drive.google.com/open?id=1yYRF1yc5k5_LlJbNdtSdZWQe6oMmmNVr
_https://drive.google.com/open?id=15guco4J8Z7rapRYqNy4mEhS5uyjrCJ1j
_https://drive.google.com/open?id=1PTuBsCj6KdTjmTmcggzvMWAmQ5ulZ97w</t>
    </r>
  </si>
  <si>
    <r>
      <t xml:space="preserve">Para el cumplimiento de esta meta, se desarrollaron las siguientes acciones:
1.  Se realizó el alistamiento de los contratos correspondientes a las vigencia 2015 y 2016 para la aplicación de TRD , lo anterior teniendo en cuenta que las TRD se aprobaron el 28 de septiembre de  de 2017. de igual manera es importante resaltar que la aplicación de TRD requiere los siguientes requisitos unificación de la información correspondiente a cada contrato, verificación que la información se encuentre completa y desde el tiempo de aprobación a la fecha no es posible por las siguientes razones debido a que nos encontramos en proceso de validación de la información y realizando las completitudes correspondientes.
Nota: Las TRD, FUERON aprobadas por el AGN,  el dia 28 de septiembre de 2017 no obstante, se adelantaron las acciones anteriormente mencionadas con el fin de dar inicio al PINAR y cumplimiento al Plan de Acción.
</t>
    </r>
    <r>
      <rPr>
        <b/>
        <sz val="11"/>
        <rFont val="Calibri"/>
        <family val="2"/>
        <scheme val="minor"/>
      </rPr>
      <t>2018_S1</t>
    </r>
    <r>
      <rPr>
        <sz val="11"/>
        <rFont val="Calibri"/>
        <family val="2"/>
        <scheme val="minor"/>
      </rPr>
      <t xml:space="preserve">
</t>
    </r>
    <r>
      <rPr>
        <i/>
        <u/>
        <sz val="11"/>
        <rFont val="Calibri"/>
        <family val="2"/>
        <scheme val="minor"/>
      </rPr>
      <t>Tipo 1. Registro Nuevo (Cuando en la consulta del plan NO existe avance previo)</t>
    </r>
    <r>
      <rPr>
        <sz val="11"/>
        <rFont val="Calibri"/>
        <family val="2"/>
        <scheme val="minor"/>
      </rPr>
      <t xml:space="preserve">
Se ha efectuado un avance del 33% sobre la totalidad de la documentación con la que cuenta el Fondo Adaptación, incluida documentación referente a expedientes de la vigencia 2018,en razón a que las Tablas de Retención Documental del Fondo Adaptación fueron convalidadas por el Archivo General de la Nación hasta el 30 de abril de 2018, razón por la cual, no fue posible llevar a cabo la acción de mejora desde la fecha solicitada pues el documento final fue objeto de múltiples observaciones para ser subsanadas.</t>
    </r>
  </si>
  <si>
    <r>
      <t xml:space="preserve">https://drive.google.com/open?id=1eilNJBLVi05fdfeO2Kfx27qjTqY7kO59
</t>
    </r>
    <r>
      <rPr>
        <b/>
        <sz val="11"/>
        <rFont val="Calibri"/>
        <family val="2"/>
        <scheme val="minor"/>
      </rPr>
      <t xml:space="preserve">2018_S1
</t>
    </r>
    <r>
      <rPr>
        <sz val="11"/>
        <rFont val="Calibri"/>
        <family val="2"/>
        <scheme val="minor"/>
      </rPr>
      <t>https://drive.google.com/open?id=1ZctdZaZRjJIeNN242wjwo83XqSZDkJ3G</t>
    </r>
  </si>
  <si>
    <r>
      <rPr>
        <b/>
        <sz val="11"/>
        <rFont val="Calibri"/>
        <family val="2"/>
        <scheme val="minor"/>
      </rPr>
      <t xml:space="preserve">2018_Q1
</t>
    </r>
    <r>
      <rPr>
        <sz val="11"/>
        <rFont val="Calibri"/>
        <family val="2"/>
        <scheme val="minor"/>
      </rPr>
      <t xml:space="preserve">Para dar cumplimiento con lo observado el Sector Salud  carga copia del informe enviado a Control Interno Disciplinario sobre posibles incumplimientos de los supervisores del Contrato 2013-C-0058, para proceder según corresponda.
</t>
    </r>
    <r>
      <rPr>
        <b/>
        <sz val="11"/>
        <rFont val="Calibri"/>
        <family val="2"/>
        <scheme val="minor"/>
      </rPr>
      <t/>
    </r>
  </si>
  <si>
    <r>
      <rPr>
        <b/>
        <sz val="11"/>
        <rFont val="Calibri"/>
        <family val="2"/>
        <scheme val="minor"/>
      </rPr>
      <t xml:space="preserve">2018_Q1
</t>
    </r>
    <r>
      <rPr>
        <sz val="11"/>
        <rFont val="Calibri"/>
        <family val="2"/>
        <scheme val="minor"/>
      </rPr>
      <t>https://drive.google.com/open?id=1_1yac-JNKcfH-Sak2XCKaKgksB_PgMAW</t>
    </r>
    <r>
      <rPr>
        <b/>
        <sz val="11"/>
        <rFont val="Calibri"/>
        <family val="2"/>
        <scheme val="minor"/>
      </rPr>
      <t/>
    </r>
  </si>
  <si>
    <r>
      <rPr>
        <b/>
        <sz val="11"/>
        <rFont val="Calibri"/>
        <family val="2"/>
        <scheme val="minor"/>
      </rPr>
      <t>Q4:</t>
    </r>
    <r>
      <rPr>
        <sz val="11"/>
        <rFont val="Calibri"/>
        <family val="2"/>
        <scheme val="minor"/>
      </rPr>
      <t xml:space="preserve">
.- En cumplimiento con lo observado el Sector Salud, mediante comunicación I-2017-027859 envío a la Secretaría General el informe de supervisión sobre el posible incumplimiento del contrato C-058-2013. El cual se anexa como evidencia de lo informado.
</t>
    </r>
    <r>
      <rPr>
        <b/>
        <sz val="11"/>
        <rFont val="Calibri"/>
        <family val="2"/>
        <scheme val="minor"/>
      </rPr>
      <t xml:space="preserve">2018_S1
</t>
    </r>
    <r>
      <rPr>
        <i/>
        <u/>
        <sz val="11"/>
        <rFont val="Calibri"/>
        <family val="2"/>
        <scheme val="minor"/>
      </rPr>
      <t xml:space="preserve">Tipo 3. Registro Adicional (Cuando la evidencia de un registro Tipo 1 o 2 es insuficiente y se necesita adicionar)
</t>
    </r>
    <r>
      <rPr>
        <b/>
        <sz val="11"/>
        <rFont val="Calibri"/>
        <family val="2"/>
        <scheme val="minor"/>
      </rPr>
      <t>_</t>
    </r>
    <r>
      <rPr>
        <sz val="11"/>
        <rFont val="Calibri"/>
        <family val="2"/>
        <scheme val="minor"/>
      </rPr>
      <t>El contrato ya fue remitido para el trámite de presunto incumplimiento a Jurídica, anexamos como soporte el informe del presunto incumplimiento, el memorando remisorio y el último avance reportado por Defensa Judicial al Sector sobre el actual estado del proceso.</t>
    </r>
  </si>
  <si>
    <r>
      <rPr>
        <b/>
        <sz val="11"/>
        <rFont val="Calibri"/>
        <family val="2"/>
        <scheme val="minor"/>
      </rPr>
      <t xml:space="preserve">Q4:
</t>
    </r>
    <r>
      <rPr>
        <sz val="11"/>
        <rFont val="Calibri"/>
        <family val="2"/>
        <scheme val="minor"/>
      </rPr>
      <t xml:space="preserve">https://drive.google.com/open?id=1jHwoFCAS9U2lfWj1MAmyJb0i0m6LkoAW
</t>
    </r>
    <r>
      <rPr>
        <b/>
        <sz val="11"/>
        <rFont val="Calibri"/>
        <family val="2"/>
        <scheme val="minor"/>
      </rPr>
      <t xml:space="preserve">2018_S1
</t>
    </r>
    <r>
      <rPr>
        <sz val="11"/>
        <rFont val="Calibri"/>
        <family val="2"/>
        <scheme val="minor"/>
      </rPr>
      <t>_https://drive.google.com/open?id=19t6swUWYMBBNiTdrfVHFHt-3UYng6tsY</t>
    </r>
  </si>
  <si>
    <r>
      <rPr>
        <b/>
        <sz val="11"/>
        <rFont val="Calibri"/>
        <family val="2"/>
        <scheme val="minor"/>
      </rPr>
      <t>Q4:</t>
    </r>
    <r>
      <rPr>
        <sz val="11"/>
        <rFont val="Calibri"/>
        <family val="2"/>
        <scheme val="minor"/>
      </rPr>
      <t xml:space="preserve">
Se avanzó la capacitación a supervisores terminando con la meta, lo cual se evidencia con el soporte del material objeto de la capacitación y la lista de asistencia, anexa, la misma fue realizada el 26-07-2017,  con la participación de los supervisores del sector salud.
</t>
    </r>
    <r>
      <rPr>
        <b/>
        <sz val="11"/>
        <rFont val="Calibri"/>
        <family val="2"/>
        <scheme val="minor"/>
      </rPr>
      <t>2018_S1</t>
    </r>
    <r>
      <rPr>
        <sz val="11"/>
        <rFont val="Calibri"/>
        <family val="2"/>
        <scheme val="minor"/>
      </rPr>
      <t xml:space="preserve">
</t>
    </r>
    <r>
      <rPr>
        <i/>
        <u/>
        <sz val="11"/>
        <rFont val="Calibri"/>
        <family val="2"/>
        <scheme val="minor"/>
      </rPr>
      <t xml:space="preserve">Tipo 3. Registro Adicional (Cuando la evidencia de un registro Tipo 1 o 2 es insuficiente y se necesita adicionar)
</t>
    </r>
    <r>
      <rPr>
        <sz val="11"/>
        <rFont val="Calibri"/>
        <family val="2"/>
        <scheme val="minor"/>
      </rPr>
      <t>_En cumplimiento con lo observado, el Sector salud, adiciona la capacitación del 10 de mayo con el temario y lista de asistencia y con la  participación de los supervisores del Sector, con lista de asistencia.</t>
    </r>
  </si>
  <si>
    <r>
      <rPr>
        <b/>
        <sz val="11"/>
        <rFont val="Calibri"/>
        <family val="2"/>
        <scheme val="minor"/>
      </rPr>
      <t>Q4:</t>
    </r>
    <r>
      <rPr>
        <sz val="11"/>
        <rFont val="Calibri"/>
        <family val="2"/>
        <scheme val="minor"/>
      </rPr>
      <t xml:space="preserve">
https://drive.google.com/open?id=18rQVD9Y2a-EdZK3ywIsTRDfZGWjfKDbc
</t>
    </r>
    <r>
      <rPr>
        <b/>
        <sz val="11"/>
        <rFont val="Calibri"/>
        <family val="2"/>
        <scheme val="minor"/>
      </rPr>
      <t xml:space="preserve">2018_S1
</t>
    </r>
    <r>
      <rPr>
        <sz val="11"/>
        <rFont val="Calibri"/>
        <family val="2"/>
        <scheme val="minor"/>
      </rPr>
      <t>_https://drive.google.com/open?id=1nsjStM7kO0s7EcA0bxFKIr3rZmHTga7u</t>
    </r>
  </si>
  <si>
    <r>
      <rPr>
        <b/>
        <sz val="11"/>
        <rFont val="Calibri"/>
        <family val="2"/>
        <scheme val="minor"/>
      </rPr>
      <t>Q3:</t>
    </r>
    <r>
      <rPr>
        <sz val="11"/>
        <rFont val="Calibri"/>
        <family val="2"/>
        <scheme val="minor"/>
      </rPr>
      <t xml:space="preserve">
_1. Se remitio comunicación a la fiducia BBVA Asset Management S.A., citandolos a una reunión para tratar el tema de la devolución de los recursos del anticipo (E-2017-017738)
_2. Se sostuvo reunión entre el FONDO y BBVA Asset Management S.A., el 01/09/17; donde  la entidad financiera manifestó, que para realizar la devolución, se deben presentar al menos uno de los siguientes puntos: a.) El acto administrativo debidamente ejecutoriado donde se declare la terminación unilateral o anticipado del contrato de obra; b.) La caducidad administrativa; c.) La nulidad del contrato de obra. De tal manera, se solicitó a la Fiduciaria revisar el tema frente a la devolución de recursos y buscar otra salida desde el punto de vista jurídico, que permita realizar el trámite correspondiente, así mismo la Secretaria General buscara paralelamente algún argumento que pueda utilizar para dicha devolución, y se informara a la Fiduciaria para el caso que corresponda. 
</t>
    </r>
    <r>
      <rPr>
        <b/>
        <sz val="11"/>
        <rFont val="Calibri"/>
        <family val="2"/>
        <scheme val="minor"/>
      </rPr>
      <t xml:space="preserve">Q4:
</t>
    </r>
    <r>
      <rPr>
        <sz val="11"/>
        <rFont val="Calibri"/>
        <family val="2"/>
        <scheme val="minor"/>
      </rPr>
      <t xml:space="preserve">El sector Salud, convoco a reunión a la Fiduciaria BBVA Asset Management S. A. Sociedad Fiduciaria en la cual están depositados los recursos del anticipo correspondiente al Contrato 2015-C-0093, para que informará el procedimiento a seguir para la devolución de los recursos del anticipo, la cual se llevo a cabo el día 1 de septiembre del año en curso, con la participación de la Secretaria General del Fondo. El resultado de la reunión quedo escrito en el acta que hace parte del soporte que se anexa, junto con la lista de asistencia, así mismo da origen a la liquidación del contrato para iniciar el trámite del posible incumplimiento.
</t>
    </r>
    <r>
      <rPr>
        <b/>
        <sz val="11"/>
        <rFont val="Calibri"/>
        <family val="2"/>
        <scheme val="minor"/>
      </rPr>
      <t xml:space="preserve">2018_Q1
</t>
    </r>
    <r>
      <rPr>
        <sz val="11"/>
        <rFont val="Calibri"/>
        <family val="2"/>
        <scheme val="minor"/>
      </rPr>
      <t xml:space="preserve">Para cierre del hallazgo se envía copia de la comunicación R- 2018-001660 enviada a la Fiduciaria BBVA, requiriendo sobre el procedimiento para el reintegro de los recursos del anticipo.
</t>
    </r>
    <r>
      <rPr>
        <b/>
        <sz val="11"/>
        <rFont val="Calibri"/>
        <family val="2"/>
        <scheme val="minor"/>
      </rPr>
      <t xml:space="preserve">2018_S1
</t>
    </r>
    <r>
      <rPr>
        <i/>
        <u/>
        <sz val="11"/>
        <rFont val="Calibri"/>
        <family val="2"/>
        <scheme val="minor"/>
      </rPr>
      <t xml:space="preserve">Tipo 2. Registro Avance Parcial o Final (Cuando en la consulta del plan existe avance previo)
</t>
    </r>
    <r>
      <rPr>
        <sz val="11"/>
        <rFont val="Calibri"/>
        <family val="2"/>
        <scheme val="minor"/>
      </rPr>
      <t>_Se sube como soporte la comunicación enviada a la Fiduciaria sobre el tema de recuperación del anticipo, proyecto acta de liquidación y memo remitiendo a Jurídica para el respectivo trámite. Actualmente en trámite la iniciación de la contratación para continuar con las obras.</t>
    </r>
  </si>
  <si>
    <r>
      <rPr>
        <b/>
        <sz val="11"/>
        <rFont val="Calibri"/>
        <family val="2"/>
        <scheme val="minor"/>
      </rPr>
      <t xml:space="preserve">Q3:
</t>
    </r>
    <r>
      <rPr>
        <sz val="11"/>
        <rFont val="Calibri"/>
        <family val="2"/>
        <scheme val="minor"/>
      </rPr>
      <t xml:space="preserve">Se abrió proceso de manifestación de interés para la terminación de las obras y se esta adelantando la contratación de experto que hará el cierre técnico y financiero emitiendo el diagnostico de la infraestructura existente para adelantar la contratación de la obra
</t>
    </r>
    <r>
      <rPr>
        <b/>
        <sz val="11"/>
        <rFont val="Calibri"/>
        <family val="2"/>
        <scheme val="minor"/>
      </rPr>
      <t xml:space="preserve">Q4:
</t>
    </r>
    <r>
      <rPr>
        <sz val="11"/>
        <rFont val="Calibri"/>
        <family val="2"/>
        <scheme val="minor"/>
      </rPr>
      <t xml:space="preserve">Se adelantó la contratación de experto que hará el cierre técnico y financiero del proyecto para iniciar el proceso de contratación  para la terminación de la obra. Se anexa como soporte el contrato 2017-C-0282 del experto suscrito el 30 de noviembre de 2017.
</t>
    </r>
    <r>
      <rPr>
        <b/>
        <sz val="11"/>
        <rFont val="Calibri"/>
        <family val="2"/>
        <scheme val="minor"/>
      </rPr>
      <t xml:space="preserve">2018_Q1
</t>
    </r>
    <r>
      <rPr>
        <sz val="11"/>
        <rFont val="Calibri"/>
        <family val="2"/>
        <scheme val="minor"/>
      </rPr>
      <t xml:space="preserve">Nuevamente se carga la información subida en el último trimestre del año en el cual se informó sobre el adelantó de la contratación de experto que hará el cierre técnico y financiero del proyecto para iniciar el proceso de contratación  para la terminación de la obra. Se anexa como soporte el contrato 2017-C-0282 del experto suscrito el 30 de noviembre de 2017 y los oficios remitidos para el trámite de liquidación del actual contrato. 
</t>
    </r>
    <r>
      <rPr>
        <b/>
        <sz val="11"/>
        <rFont val="Calibri"/>
        <family val="2"/>
        <scheme val="minor"/>
      </rPr>
      <t xml:space="preserve">2018_S1
</t>
    </r>
    <r>
      <rPr>
        <i/>
        <u/>
        <sz val="11"/>
        <rFont val="Calibri"/>
        <family val="2"/>
        <scheme val="minor"/>
      </rPr>
      <t xml:space="preserve">Tipo 2. Registro Avance Parcial o Final (Cuando en la consulta del plan existe avance previo)
</t>
    </r>
    <r>
      <rPr>
        <sz val="11"/>
        <rFont val="Calibri"/>
        <family val="2"/>
        <scheme val="minor"/>
      </rPr>
      <t>Se sube como soporte el proyecto acta de liquidación y memo remitiendo a Jurídica para el respectivo trámite. Actualmente en trámite la iniciación de la contratación para continuar con las obras.  Se espera en el segundo semestre la contratación para culminar las obras.</t>
    </r>
  </si>
  <si>
    <r>
      <rPr>
        <b/>
        <sz val="11"/>
        <rFont val="Calibri"/>
        <family val="2"/>
        <scheme val="minor"/>
      </rPr>
      <t xml:space="preserve">Q3:
</t>
    </r>
    <r>
      <rPr>
        <sz val="11"/>
        <rFont val="Calibri"/>
        <family val="2"/>
        <scheme val="minor"/>
      </rPr>
      <t xml:space="preserve">https://drive.google.com/open?id=0BzKN8xprBpG3Q1lNNUJmWEVRZW8
</t>
    </r>
    <r>
      <rPr>
        <b/>
        <sz val="11"/>
        <rFont val="Calibri"/>
        <family val="2"/>
        <scheme val="minor"/>
      </rPr>
      <t xml:space="preserve">Q4:
</t>
    </r>
    <r>
      <rPr>
        <sz val="11"/>
        <rFont val="Calibri"/>
        <family val="2"/>
        <scheme val="minor"/>
      </rPr>
      <t xml:space="preserve">https://drive.google.com/open?id=1XaCfNJyvXDCut5-ESRA5Sm8dJblNeyL_
</t>
    </r>
    <r>
      <rPr>
        <b/>
        <sz val="11"/>
        <rFont val="Calibri"/>
        <family val="2"/>
        <scheme val="minor"/>
      </rPr>
      <t xml:space="preserve">2018_Q1
</t>
    </r>
    <r>
      <rPr>
        <sz val="11"/>
        <rFont val="Calibri"/>
        <family val="2"/>
        <scheme val="minor"/>
      </rPr>
      <t xml:space="preserve">https://drive.google.com/open?id=1t_Am_6aA-ZiDZamVb-kSD9xZ--UgKrh-
</t>
    </r>
    <r>
      <rPr>
        <b/>
        <sz val="11"/>
        <rFont val="Calibri"/>
        <family val="2"/>
        <scheme val="minor"/>
      </rPr>
      <t xml:space="preserve">2018_S1
</t>
    </r>
    <r>
      <rPr>
        <sz val="11"/>
        <rFont val="Calibri"/>
        <family val="2"/>
        <scheme val="minor"/>
      </rPr>
      <t>https://drive.google.com/open?id=1LCczoeZ_omjZrpNdxM_hYdz3D6FXWl5G</t>
    </r>
  </si>
  <si>
    <r>
      <rPr>
        <b/>
        <sz val="11"/>
        <rFont val="Calibri"/>
        <family val="2"/>
        <scheme val="minor"/>
      </rPr>
      <t xml:space="preserve">Q3:
</t>
    </r>
    <r>
      <rPr>
        <sz val="11"/>
        <rFont val="Calibri"/>
        <family val="2"/>
        <scheme val="minor"/>
      </rPr>
      <t xml:space="preserve">El día 20 de septiembre se adelantó reunión con las autoridades municipales de Villa de Leyva con el fin de hacer seguimiento a los compromisos entre las partes y sacar adelante el proyecto
</t>
    </r>
    <r>
      <rPr>
        <b/>
        <sz val="11"/>
        <rFont val="Calibri"/>
        <family val="2"/>
        <scheme val="minor"/>
      </rPr>
      <t xml:space="preserve">Q4:
</t>
    </r>
    <r>
      <rPr>
        <sz val="11"/>
        <rFont val="Calibri"/>
        <family val="2"/>
        <scheme val="minor"/>
      </rPr>
      <t xml:space="preserve">Dando cumplimiento a lo observado, Se anexa como soporte la  evidencia de la reunión adelantada con las autoridades municipales de Villa de Leyva donde queda en firme el compromiso de la custodia de las obras, compromiso que se mantiene hasta la fecha. Se anexa soporte No. 56 Acta de reunión de vigilancia
</t>
    </r>
    <r>
      <rPr>
        <b/>
        <sz val="11"/>
        <rFont val="Calibri"/>
        <family val="2"/>
        <scheme val="minor"/>
      </rPr>
      <t xml:space="preserve">2018_Q1
</t>
    </r>
    <r>
      <rPr>
        <sz val="11"/>
        <rFont val="Calibri"/>
        <family val="2"/>
        <scheme val="minor"/>
      </rPr>
      <t xml:space="preserve">Se anexan como soporte la  evidencia de las reuniones adelantadas con las autoridades municipales de Villa de Leyva donde queda en firme el compromiso de la custodia (vigilancia)de las obras, compromiso que se mantiene hasta la fecha. Se anexa soporte dos actas para cumplir con el hallazgo.
</t>
    </r>
    <r>
      <rPr>
        <b/>
        <sz val="11"/>
        <rFont val="Calibri"/>
        <family val="2"/>
        <scheme val="minor"/>
      </rPr>
      <t xml:space="preserve">2018_S1
</t>
    </r>
    <r>
      <rPr>
        <i/>
        <u/>
        <sz val="11"/>
        <rFont val="Calibri"/>
        <family val="2"/>
        <scheme val="minor"/>
      </rPr>
      <t xml:space="preserve">Tipo 2. Registro Avance Parcial o Final (Cuando en la consulta del plan existe avance previo)
</t>
    </r>
    <r>
      <rPr>
        <sz val="11"/>
        <rFont val="Calibri"/>
        <family val="2"/>
        <scheme val="minor"/>
      </rPr>
      <t>Para atender lo observado el Sector Salud, informa que ya no  requiere el envio de actas de reunión para el tema de la vigilancia, debido a que ya se firmó el nuevo contrato para continuar las obras en la IPS de Villa de Leyva y en este caso el contratista se encarga de la vigilancia, para lo cual anexamos los contratos de Obra y de Interventoria los cuales se encuentran en ejecución.</t>
    </r>
  </si>
  <si>
    <r>
      <rPr>
        <b/>
        <sz val="11"/>
        <rFont val="Calibri"/>
        <family val="2"/>
        <scheme val="minor"/>
      </rPr>
      <t xml:space="preserve">Q3:
</t>
    </r>
    <r>
      <rPr>
        <sz val="11"/>
        <rFont val="Calibri"/>
        <family val="2"/>
        <scheme val="minor"/>
      </rPr>
      <t xml:space="preserve">https://drive.google.com/open?id=0BzKN8xprBpG3X2MtNTBRVkhOSU0
</t>
    </r>
    <r>
      <rPr>
        <b/>
        <sz val="11"/>
        <rFont val="Calibri"/>
        <family val="2"/>
        <scheme val="minor"/>
      </rPr>
      <t xml:space="preserve">Q4:
</t>
    </r>
    <r>
      <rPr>
        <sz val="11"/>
        <rFont val="Calibri"/>
        <family val="2"/>
        <scheme val="minor"/>
      </rPr>
      <t xml:space="preserve">https://drive.google.com/open?id=1TAejL5Kmz0CDGMZRQlaXYjpiRgBTufHj
</t>
    </r>
    <r>
      <rPr>
        <b/>
        <sz val="11"/>
        <rFont val="Calibri"/>
        <family val="2"/>
        <scheme val="minor"/>
      </rPr>
      <t>2018_Q1</t>
    </r>
    <r>
      <rPr>
        <sz val="11"/>
        <rFont val="Calibri"/>
        <family val="2"/>
        <scheme val="minor"/>
      </rPr>
      <t xml:space="preserve">
https://drive.google.com/open?id=1xi7_gpjjXlByOEhO4mImhDIa46u83nz5
</t>
    </r>
    <r>
      <rPr>
        <b/>
        <sz val="11"/>
        <rFont val="Calibri"/>
        <family val="2"/>
        <scheme val="minor"/>
      </rPr>
      <t xml:space="preserve">2018_S1
</t>
    </r>
    <r>
      <rPr>
        <sz val="11"/>
        <rFont val="Calibri"/>
        <family val="2"/>
        <scheme val="minor"/>
      </rPr>
      <t>https://drive.google.com/open?id=1EULu3HtPr9Ll9inryzXunC7zehK0jNl8</t>
    </r>
  </si>
  <si>
    <r>
      <rPr>
        <b/>
        <sz val="11"/>
        <rFont val="Calibri"/>
        <family val="2"/>
        <scheme val="minor"/>
      </rPr>
      <t xml:space="preserve">Q4:
</t>
    </r>
    <r>
      <rPr>
        <sz val="11"/>
        <rFont val="Calibri"/>
        <family val="2"/>
        <scheme val="minor"/>
      </rPr>
      <t xml:space="preserve">Con base en el informe recibido en el presente mes de diciembre por parte dela  Interventoría el Sector Salud  iniciará los trámites requeridos ante la oficina jurídica para iniciar las acciones necesarias sobre lo reportado por el Interventor en su informe, “Cabe resaltar que una vez revisado los archivos de soporte de los informes entregados por esta interventoría No existe “Acta de aprobación sanitario campamento “a la que se refiere el contratista, en consecuencia, hay un pago no justificado por error involuntario de cuantificación en el pago realizado y se recomienda que el contratista realice la devolución del dinero correspondiente”.
</t>
    </r>
    <r>
      <rPr>
        <b/>
        <sz val="11"/>
        <rFont val="Calibri"/>
        <family val="2"/>
        <scheme val="minor"/>
      </rPr>
      <t xml:space="preserve">2018_Q1
</t>
    </r>
    <r>
      <rPr>
        <sz val="11"/>
        <rFont val="Calibri"/>
        <family val="2"/>
        <scheme val="minor"/>
      </rPr>
      <t xml:space="preserve">Para dar cumplimiento a lo observado se presenta el informe enviado a Secretaría General sobre el posible incumplimiento  del contrato de Interventoría 2013-C-0229 y a la oficina de Control Interno Disciplinario para las respectivas acciones.
</t>
    </r>
    <r>
      <rPr>
        <b/>
        <sz val="11"/>
        <rFont val="Calibri"/>
        <family val="2"/>
        <scheme val="minor"/>
      </rPr>
      <t>2018_S1</t>
    </r>
    <r>
      <rPr>
        <sz val="11"/>
        <rFont val="Calibri"/>
        <family val="2"/>
        <scheme val="minor"/>
      </rPr>
      <t xml:space="preserve">
</t>
    </r>
    <r>
      <rPr>
        <i/>
        <u/>
        <sz val="11"/>
        <rFont val="Calibri"/>
        <family val="2"/>
        <scheme val="minor"/>
      </rPr>
      <t xml:space="preserve">Tipo 2. Registro Avance Parcial o Final (Cuando en la consulta del plan existe avance previo)
</t>
    </r>
    <r>
      <rPr>
        <sz val="11"/>
        <rFont val="Calibri"/>
        <family val="2"/>
        <scheme val="minor"/>
      </rPr>
      <t>Teniendo en cuenta lo observado y para cumplir con el Plan de Mejora, el Sector salud remitió comunicación a Control Interno informando sobre la posible falla en el tema de interventoria y remite a Secretaria general el informe sobre el posible incumplimiento para lo correspondiente, soportes que son subidos a este plan.</t>
    </r>
  </si>
  <si>
    <r>
      <rPr>
        <b/>
        <sz val="11"/>
        <rFont val="Calibri"/>
        <family val="2"/>
        <scheme val="minor"/>
      </rPr>
      <t xml:space="preserve">Q4:
</t>
    </r>
    <r>
      <rPr>
        <sz val="11"/>
        <rFont val="Calibri"/>
        <family val="2"/>
        <scheme val="minor"/>
      </rPr>
      <t xml:space="preserve">https://drive.google.com/open?id=1YvlZkKcLvz3mpt3c3I76E3we8_ctQTt9
</t>
    </r>
    <r>
      <rPr>
        <b/>
        <sz val="11"/>
        <rFont val="Calibri"/>
        <family val="2"/>
        <scheme val="minor"/>
      </rPr>
      <t xml:space="preserve">2018_Q1
</t>
    </r>
    <r>
      <rPr>
        <sz val="11"/>
        <rFont val="Calibri"/>
        <family val="2"/>
        <scheme val="minor"/>
      </rPr>
      <t xml:space="preserve">https://drive.google.com/open?id=1Av1FKO0hrkr0BpSmQjnBhTI-wAXXYv1I
</t>
    </r>
    <r>
      <rPr>
        <b/>
        <sz val="11"/>
        <rFont val="Calibri"/>
        <family val="2"/>
        <scheme val="minor"/>
      </rPr>
      <t xml:space="preserve">2018_S1
</t>
    </r>
    <r>
      <rPr>
        <sz val="11"/>
        <rFont val="Calibri"/>
        <family val="2"/>
        <scheme val="minor"/>
      </rPr>
      <t>_https://drive.google.com/open?id=1KNzkiU0CR0XvxGlNfKsJVHwZGDgaJOLq</t>
    </r>
  </si>
  <si>
    <r>
      <t xml:space="preserve">El convenio 015 de 2013 celebrado con EMCLI EICE ESP, tuvo por abjeto adelantar las Obras de Pondaje Fase II y Estación de Bombeo Paso del Comercio, y actualmente se encuentra en proceso de liquidación. A fecha 20 de enero de 2018 se enviará a EMCALI un oficio con la directrices de planificar de manera estricta la contratación derivada del convenio marco incluyendo únicamente las obras efectivamente ejecutables en cada vigencia.
</t>
    </r>
    <r>
      <rPr>
        <b/>
        <sz val="11"/>
        <rFont val="Calibri"/>
        <family val="2"/>
        <scheme val="minor"/>
      </rPr>
      <t xml:space="preserve">
Durante el año 2017 en desarrollo del Plan Jarillón de Cali, el FA a través de la FUNDACIÓN FDI, quien ejerce la Gerencia de PJC, realizó seguimiento y control a cada uno de los convenios y contratos, y por supuesto a cada uno de los vinculados a través de estas relaciones contractuales con FA. Los procesos de contratación durante 2017 empezaron a ser suscritos directamente por FA, entre otras cosas para asegurar el control de los aspectos financieros, de tiempos y de ejecución de los proyectos. Los demás contratos fueron suscritos por los vinculados como son la Alcaldía, la CVC, EMCALI y Comfandi, pero las interventorías fueron suscritos por FA y seleccionadas de acuerdo con el procedimiento de contratación de FA. Se llevó control de todas las obras contratadas y las evidencias anexas presentan de forma general esa gestión realizada por FA y FDI para el aseguramiento del presente hallazgo.</t>
    </r>
  </si>
  <si>
    <r>
      <t xml:space="preserve">https://drive.google.com/open?id=1u80xrr5AVFpeDsNbhGrWHWWOiMX3oyAK
</t>
    </r>
    <r>
      <rPr>
        <b/>
        <u/>
        <sz val="11"/>
        <rFont val="Calibri"/>
        <family val="2"/>
        <scheme val="minor"/>
      </rPr>
      <t>https://drive.google.com/open?id=1GK2mYjVYLLBTUesvRiXm1-M-XrFmarao</t>
    </r>
  </si>
  <si>
    <r>
      <t xml:space="preserve">El convenio 015 de 2013 celebrado con EMCLI EICE ESP, tuvo por abjeto adelantar las Obras de Pondaje Fase II y Estación de Bombeo Paso del Comercio, y actualmente se encuentra en proceso de liquidación. A fecha 20 de enero de 2018 se enviará a EMCALI un oficio con las directrices de Expedir certificados de disponibilidad de recursos (CDR) únicamente de las obras ejecutables en cada convenio derivado, garantizando de esta forma una mejor planeación de los recursos del Fondo.
</t>
    </r>
    <r>
      <rPr>
        <b/>
        <sz val="11"/>
        <rFont val="Calibri"/>
        <family val="2"/>
        <scheme val="minor"/>
      </rPr>
      <t>En desarrollo del Plan Jarillón el FA de forma persistente ha venido incluyendo en sus procesos de contratación acciones dirigidas a garantizar los principios de planeación y eficiencia en el uso de los recursos del Fondo. Para tal efecto, los diseños, TCCs, estudios de mercado y presupuestos se ajustan de forma exacta con el fin de evitar posibles problemas en la ejecución de los mismos. En este sentido es importante resaltar que cada convenio o contrato tiene su respectivo CDR y que dicho valor corresponde en su integridad al valor estimado de la obra conforme a los presupuestos de obra a ejecutar.</t>
    </r>
  </si>
  <si>
    <r>
      <t xml:space="preserve">https://drive.google.com/open?id=1iI3xePz9vmocqNySApSLYMeXZF1gb48k
</t>
    </r>
    <r>
      <rPr>
        <b/>
        <sz val="11"/>
        <rFont val="Calibri"/>
        <family val="2"/>
        <scheme val="minor"/>
      </rPr>
      <t>https://drive.google.com/open?id=1_AwjcjFy5QCW2Y7oiZTSsKZYQo3ZiWTG
https://drive.google.com/open?id=1EER2p433q52_SuoMsjbQu6PIXoR3XSWZ</t>
    </r>
  </si>
  <si>
    <r>
      <t xml:space="preserve">El contrato de consultoría 076 de 2013 celebrado con la FUNDACIÓN PARA EL DESARROLLO INTEGRAL DEL PACÍFICO - FDI, tiene por objeto ejercer la gerencia del proyecto Plan Jarillón de Cali PJC siendo responsable de la supervisión de todos los convenios derivados del Macroproyecto, y actualmente se encuentra en ejecución. A fecha 20 de enero de 2018 se enviará a FDI un oficio reiterando su obligación de  identificar la necesidad o no de iniciar acciones encaminadas a exigir el cumplimiento de las obligaciones contenidas en los convenios derivados.
</t>
    </r>
    <r>
      <rPr>
        <b/>
        <sz val="11"/>
        <rFont val="Calibri"/>
        <family val="2"/>
        <scheme val="minor"/>
      </rPr>
      <t xml:space="preserve">
La supervisión del Plan Jarillón de Cali fue encargada por FA a la Fundación FDI PACÍFICO, con quien ha adelantado desde el comienzo el seguimiento y control de los aspectos técnicos, financieros y contractuales de todos los contratos y convenios suscritos con los vinculados de PJC. La supervisión de contratos y convenios de PJC se desarrolla por parte de FDI de acuerdo con las directrices y lineamientos definidos por FA, y los informes de supervisión de FDI ajustados a la aprobación de FA resumen el desarrollo y aseguramiento de los aspectos señalados en el presente hallazgo, cuyas evidencias corresponden precisamente a los informes de supervisión de FDI en el espectro de todos los contratos y convenios de FA. Además de los informes de supervisión anexos, podemos decir que las evidencias incluidas para dar respuesta a la línea 115 de este Plan de Mejoramiento muestran también parte de las acciones y solicitudes de esta supervisión en desarrollo del control de contratos y convenios de PJC.</t>
    </r>
  </si>
  <si>
    <r>
      <t xml:space="preserve">https://drive.google.com/open?id=14bez-ogrM27wE8qYCMrZbRUoVGiX6jjG
</t>
    </r>
    <r>
      <rPr>
        <b/>
        <sz val="11"/>
        <rFont val="Calibri"/>
        <family val="2"/>
        <scheme val="minor"/>
      </rPr>
      <t xml:space="preserve">
https://drive.google.com/open?id=1Mt6PBrQMLTOxPZjI1iq6H9IBKJ68jXIQ</t>
    </r>
  </si>
  <si>
    <r>
      <t xml:space="preserve">Se realizó el seguimiento al cumplimiento del plan de mejoramiento suscrito con la Contraloría General de la república con corte a 30 de octubre de 2017.
----
</t>
    </r>
    <r>
      <rPr>
        <b/>
        <sz val="11"/>
        <rFont val="Calibri"/>
        <family val="2"/>
        <scheme val="minor"/>
      </rPr>
      <t xml:space="preserve">2018_Q1
</t>
    </r>
    <r>
      <rPr>
        <sz val="11"/>
        <rFont val="Calibri"/>
        <family val="2"/>
        <scheme val="minor"/>
      </rPr>
      <t>Con el último reporte de avances al cumplimiento del plan de mejoramiento entregado por la Oficina  Asesora de Planeación y Cumplimiento  el 22 de enero de 2018, el Equipo de Control Interno de Gestión  finalizó el análisis de la información, la revisión de soportes y  generó  el Informe de seguimiento al Plan de Mejoramiento Institucional con corte a 31 de diciembre de 2017.</t>
    </r>
  </si>
  <si>
    <r>
      <t xml:space="preserve">https://drive.google.com/open?id=1OvkDATpiKN94S9FQbnoQ-gMm_UPIyYen
----
</t>
    </r>
    <r>
      <rPr>
        <b/>
        <sz val="11"/>
        <rFont val="Calibri"/>
        <family val="2"/>
        <scheme val="minor"/>
      </rPr>
      <t xml:space="preserve">2018_Q1
</t>
    </r>
    <r>
      <rPr>
        <sz val="11"/>
        <rFont val="Calibri"/>
        <family val="2"/>
        <scheme val="minor"/>
      </rPr>
      <t>https://drive.google.com/open?id=13A8VZdLNfgub4Y5gucJ_ASm0JXjcXVBm</t>
    </r>
  </si>
  <si>
    <r>
      <t xml:space="preserve">En sesión del 21/dic/2017 el Comité de Control Interno autorizó ajustar el alcance y las fechas de ejecución de esta actividad. Se mantiene la meta de 1 plan elaborado
2018_Q1
</t>
    </r>
    <r>
      <rPr>
        <sz val="11"/>
        <rFont val="Calibri"/>
        <family val="2"/>
        <scheme val="minor"/>
      </rPr>
      <t>El 9 de marzo se legalizó el otrosí prorrogando el tiempo de la auditoría hasta el 31 de diciembre de 2018, garantizando de esta manera su continuidad</t>
    </r>
  </si>
  <si>
    <t>2018_Q1
https://drive.google.com/open?id=1WAYPRl09TCuaC0nUujxA_PyULVt9_Ifo</t>
  </si>
  <si>
    <r>
      <t xml:space="preserve">Teniendo en cuenta las actividades contempladas en el plan de mejoramiento suscrito con la CGR, se anexan tres (3) actas de conciliación  de recursos de inversión correspondientes al primer, segundo y tercer trimestre de la vigencia 2017 de las subcuentas contables que se relacionan a continuación: 142013- Anticipos para proyectos de inversión , 192603-Fiducia mercantil-Constitución patrimonios autónomos,  249015-Obligaciones pagadas por terceros, 240102-Proyectos de inversión, 242552-Honorarios, 245507-Depósitos sobre contratos y 242590-Otros Acreedores. Lo anterior como mejora  a las evidencias presentadas toda vez que se anexaron las actas de conciliación mensual.
</t>
    </r>
    <r>
      <rPr>
        <b/>
        <sz val="11"/>
        <rFont val="Calibri"/>
        <family val="2"/>
        <scheme val="minor"/>
      </rPr>
      <t xml:space="preserve">2018_Q1
</t>
    </r>
    <r>
      <rPr>
        <sz val="11"/>
        <rFont val="Calibri"/>
        <family val="2"/>
        <scheme val="minor"/>
      </rPr>
      <t xml:space="preserve">Se elaboraron las actas  de conciliación de información de los recursos de inversión,  correspondientes al tercer trimestre julio a septiembre de 2017 y cuarto trimestre octubre a diciembre de 2017 de las cuentas contables que se relacionan a continuación: 249015-Otras cuentas por pagar, 192603-Derechos en fideicomiso, 245507-Depósitos sobre contratos, 240102-Proyectos de inversión, 242552-honorarios-242590-Otros acreedores y 142013-Anticipos para proyectos de inversión.  </t>
    </r>
  </si>
  <si>
    <r>
      <t xml:space="preserve">https://drive.google.com/open?id=1NDI_oX8teBFa0GjWVwTWTMMHDQ9aS8L2
</t>
    </r>
    <r>
      <rPr>
        <b/>
        <sz val="11"/>
        <rFont val="Calibri"/>
        <family val="2"/>
        <scheme val="minor"/>
      </rPr>
      <t xml:space="preserve">2018_Q1
</t>
    </r>
    <r>
      <rPr>
        <sz val="11"/>
        <rFont val="Calibri"/>
        <family val="2"/>
        <scheme val="minor"/>
      </rPr>
      <t>https://drive.google.com/open?id=1_fHLEJLBnAHwbg_CYQN5AaUFRw0GbEVJ</t>
    </r>
  </si>
  <si>
    <r>
      <rPr>
        <b/>
        <sz val="11"/>
        <rFont val="Calibri"/>
        <family val="2"/>
        <scheme val="minor"/>
      </rPr>
      <t xml:space="preserve">2018_Q1
</t>
    </r>
    <r>
      <rPr>
        <sz val="11"/>
        <rFont val="Calibri"/>
        <family val="2"/>
        <scheme val="minor"/>
      </rPr>
      <t>La Oficina Asesora de Planeación desarrolló herramienta en formato Excel, que permite llevar a cabo el ejercicio de planeación presupuestal por parte de los responsables, es decir los sectores y sebgerencias, partiendo de la información del corte de la contratación y los pagos para los compromisos, y para los nuevos proyectos que se esperan ejecutar.</t>
    </r>
  </si>
  <si>
    <r>
      <rPr>
        <b/>
        <sz val="11"/>
        <rFont val="Calibri"/>
        <family val="2"/>
        <scheme val="minor"/>
      </rPr>
      <t xml:space="preserve">2018_Q1
</t>
    </r>
    <r>
      <rPr>
        <sz val="11"/>
        <rFont val="Calibri"/>
        <family val="2"/>
        <scheme val="minor"/>
      </rPr>
      <t>https://drive.google.com/open?id=1WAYPRl09TCuaC0nUujxA_PyULVt9_Ifo</t>
    </r>
  </si>
  <si>
    <r>
      <rPr>
        <b/>
        <sz val="11"/>
        <rFont val="Calibri"/>
        <family val="2"/>
        <scheme val="minor"/>
      </rPr>
      <t xml:space="preserve">2018_Q1
</t>
    </r>
    <r>
      <rPr>
        <sz val="11"/>
        <rFont val="Calibri"/>
        <family val="2"/>
        <scheme val="minor"/>
      </rPr>
      <t>Se realizaron 2 lineamientos enviados a los Equipos de Trabajo del Fondo Adaptación relacionados con la elaboración del anteproyecto de presupuesto, el primero se realizó a través de correo electrónico el 20 de octubre de 2017 y el segundo mediante circular interna No. 002 de fecha 19 de febrero de 2018 suscrita por la Secretaría General.</t>
    </r>
  </si>
  <si>
    <r>
      <rPr>
        <b/>
        <sz val="11"/>
        <rFont val="Calibri"/>
        <family val="2"/>
        <scheme val="minor"/>
      </rPr>
      <t xml:space="preserve">2018_Q1
</t>
    </r>
    <r>
      <rPr>
        <sz val="11"/>
        <rFont val="Calibri"/>
        <family val="2"/>
        <scheme val="minor"/>
      </rPr>
      <t>https://drive.google.com/open?id=1fQhQUMR6-7I3po0kAN4CnTnNAP0Ctr1m</t>
    </r>
  </si>
  <si>
    <r>
      <rPr>
        <b/>
        <sz val="11"/>
        <rFont val="Calibri"/>
        <family val="2"/>
        <scheme val="minor"/>
      </rPr>
      <t xml:space="preserve">2018_Q1
</t>
    </r>
    <r>
      <rPr>
        <sz val="11"/>
        <rFont val="Calibri"/>
        <family val="2"/>
        <scheme val="minor"/>
      </rPr>
      <t xml:space="preserve">Se realizaron 2 lineamientos enviados a los Equipos de Trabajo del Fondo Adaptación relacionados con la elaboración del  anteproyecto de presupuesto, el primero se realizó a través de correo electrónico el 20 de octubre de 2017 y el segundo mediante circular interna No. 002 de fecha 19 de febrero de 2018 suscrita por la Secretaria General. </t>
    </r>
  </si>
  <si>
    <r>
      <rPr>
        <b/>
        <sz val="11"/>
        <rFont val="Calibri"/>
        <family val="2"/>
        <scheme val="minor"/>
      </rPr>
      <t xml:space="preserve">2018_Q1
</t>
    </r>
    <r>
      <rPr>
        <sz val="11"/>
        <rFont val="Calibri"/>
        <family val="2"/>
        <scheme val="minor"/>
      </rPr>
      <t>https://drive.google.com/open?id=1jOcp3IXa6Wy_5lQNbieRxbFn-YaApw87</t>
    </r>
  </si>
  <si>
    <r>
      <rPr>
        <b/>
        <sz val="11"/>
        <rFont val="Calibri"/>
        <family val="2"/>
        <scheme val="minor"/>
      </rPr>
      <t xml:space="preserve">2018_Q1
</t>
    </r>
    <r>
      <rPr>
        <sz val="11"/>
        <rFont val="Calibri"/>
        <family val="2"/>
        <scheme val="minor"/>
      </rPr>
      <t>Se elaboró documento con los lineamientos para hacer Planeación presupuestal en el Fondo Adaptación, en el marco de la normatividad aplicable. Estos lineamientos contienen un capítulo especial para el uso de la herramienta “Plan Maestro de Inversión  (PMI)”. 
Se elaboró documento para la Planeación Presupuestal, el cual contiene lineamientos para hacer la planeación presupuestal de los proyectos del Fondo Adaptación, incluyendo un capítulo para la herramienta para la Planeación Presupuestal “Plan Maestro de Inversión (PMI)”. Así mismo se elaboró presentación con lineamientos más importantes de la planeación presupuestal, que se utiliza para capacitar a Subgerentes y Gerentes.</t>
    </r>
  </si>
  <si>
    <r>
      <rPr>
        <b/>
        <sz val="11"/>
        <rFont val="Calibri"/>
        <family val="2"/>
        <scheme val="minor"/>
      </rPr>
      <t xml:space="preserve">2018_Q1
</t>
    </r>
    <r>
      <rPr>
        <sz val="11"/>
        <rFont val="Calibri"/>
        <family val="2"/>
        <scheme val="minor"/>
      </rPr>
      <t>https://drive.google.com/open?id=1w5utg18fvihBqMwpy_Mou1M_jIMV7vy3
https://drive.google.com/open?id=1AhJIwPQUv2Ku9o0WEuS2jXcJA8udEFU0</t>
    </r>
  </si>
  <si>
    <r>
      <rPr>
        <b/>
        <sz val="11"/>
        <rFont val="Calibri"/>
        <family val="2"/>
        <scheme val="minor"/>
      </rPr>
      <t xml:space="preserve">2018_Q1
</t>
    </r>
    <r>
      <rPr>
        <sz val="11"/>
        <rFont val="Calibri"/>
        <family val="2"/>
        <scheme val="minor"/>
      </rPr>
      <t xml:space="preserve">En el mes de noviembre de 2017 se elaboro la circular 017 "Cierre presupuestal, contable y tesoral del Sistema Integrado de Información Financiera-SIIF Nación y Cierre Financiero Recursos de Inversión vigencia 2017. Este lineamiento fue socializado por el Equipo de Trabajo de Comunicaciones a funcionarios y contratistas de la entidad a través de correo electrónico y television. Se anexa soporte de la evidencia. </t>
    </r>
  </si>
  <si>
    <r>
      <rPr>
        <b/>
        <sz val="11"/>
        <rFont val="Calibri"/>
        <family val="2"/>
        <scheme val="minor"/>
      </rPr>
      <t xml:space="preserve">2018_Q1
</t>
    </r>
    <r>
      <rPr>
        <sz val="11"/>
        <rFont val="Calibri"/>
        <family val="2"/>
        <scheme val="minor"/>
      </rPr>
      <t>https://drive.google.com/open?id=1IpZb4T_6znNoujSGg3EYAmANR8aNr2gj</t>
    </r>
  </si>
  <si>
    <r>
      <rPr>
        <b/>
        <sz val="11"/>
        <rFont val="Calibri"/>
        <family val="2"/>
        <scheme val="minor"/>
      </rPr>
      <t xml:space="preserve">2018_Q1
</t>
    </r>
    <r>
      <rPr>
        <sz val="11"/>
        <rFont val="Calibri"/>
        <family val="2"/>
        <scheme val="minor"/>
      </rPr>
      <t>Con fecha 24 de enero de 2018 se realizó el acta de constitución de cuentas por pagar a corte 31 de diciembre de 2017, el cual contempla el reporte del Sistema Integrado de Información Financiera-SIIF Nación de la constitución de las cuentas por pagar.</t>
    </r>
  </si>
  <si>
    <r>
      <rPr>
        <b/>
        <sz val="11"/>
        <rFont val="Calibri"/>
        <family val="2"/>
        <scheme val="minor"/>
      </rPr>
      <t xml:space="preserve">2018_Q1
</t>
    </r>
    <r>
      <rPr>
        <sz val="11"/>
        <rFont val="Calibri"/>
        <family val="2"/>
        <scheme val="minor"/>
      </rPr>
      <t>https://drive.google.com/open?id=1NtLRIyaI68bMy_MyzotEiehF7kxM3V2J</t>
    </r>
  </si>
  <si>
    <r>
      <rPr>
        <b/>
        <sz val="11"/>
        <rFont val="Calibri"/>
        <family val="2"/>
        <scheme val="minor"/>
      </rPr>
      <t xml:space="preserve">2018_Q1
</t>
    </r>
    <r>
      <rPr>
        <sz val="11"/>
        <rFont val="Calibri"/>
        <family val="2"/>
        <scheme val="minor"/>
      </rPr>
      <t xml:space="preserve">La Sectorial de Salud en cumplimiento con lo observado ha venido realizando los respectivos comités mensuales de seguimiento a los supervisores sobre los proyectos bajo supervisión de cada uno, para lo cual se anexa el extracto del acta del comité y lista de asistencia de los  tres primeros meses del año 2018, donde se evidencia el cumplimiento sobre el seguimiento de cada contrato como obligación parte de los supervisores.
</t>
    </r>
    <r>
      <rPr>
        <b/>
        <sz val="11"/>
        <rFont val="Calibri"/>
        <family val="2"/>
        <scheme val="minor"/>
      </rPr>
      <t xml:space="preserve">2018_S1
</t>
    </r>
    <r>
      <rPr>
        <i/>
        <u/>
        <sz val="11"/>
        <rFont val="Calibri"/>
        <family val="2"/>
        <scheme val="minor"/>
      </rPr>
      <t xml:space="preserve">Tipo 2. Registro Avance Parcial o Final (Cuando en la consulta del plan existe avance previo)
</t>
    </r>
    <r>
      <rPr>
        <sz val="11"/>
        <rFont val="Calibri"/>
        <family val="2"/>
        <scheme val="minor"/>
      </rPr>
      <t>Para dar cumplimiento con  lo observado se cargan las actas de avances  y seguimiento de proyectos correspondientes del Sector Salud revisados en los comités primarios del Sector, con las respectivas listas de asistencia del segundo trimestre del año.</t>
    </r>
  </si>
  <si>
    <r>
      <rPr>
        <b/>
        <sz val="11"/>
        <rFont val="Calibri"/>
        <family val="2"/>
        <scheme val="minor"/>
      </rPr>
      <t xml:space="preserve">2018_Q1
</t>
    </r>
    <r>
      <rPr>
        <sz val="11"/>
        <rFont val="Calibri"/>
        <family val="2"/>
        <scheme val="minor"/>
      </rPr>
      <t xml:space="preserve">https://drive.google.com/open?id=1Np4hbkkyB-jixgWt-BIxBMCEzgjGKRu8
</t>
    </r>
    <r>
      <rPr>
        <b/>
        <sz val="11"/>
        <rFont val="Calibri"/>
        <family val="2"/>
        <scheme val="minor"/>
      </rPr>
      <t xml:space="preserve">2018_S1
</t>
    </r>
    <r>
      <rPr>
        <sz val="11"/>
        <rFont val="Calibri"/>
        <family val="2"/>
        <scheme val="minor"/>
      </rPr>
      <t>https://drive.google.com/open?id=1xg7_rzQqbKpps2UXagT5Inhk5k4kXfU-</t>
    </r>
  </si>
  <si>
    <r>
      <rPr>
        <b/>
        <sz val="11"/>
        <rFont val="Calibri"/>
        <family val="2"/>
        <scheme val="minor"/>
      </rPr>
      <t xml:space="preserve">2018_Q1
</t>
    </r>
    <r>
      <rPr>
        <sz val="11"/>
        <rFont val="Calibri"/>
        <family val="2"/>
        <scheme val="minor"/>
      </rPr>
      <t xml:space="preserve">Considerando que este documento se debe anexar en la medida en que se inicie un nuevo proyecto por parte del municipio, se anexa la certificación expedida por la Secretaría de Planeación del municipio de Mahates, en la que certifican la disponibilidad de servicios públicos y la poza séptica de acuerdo con el ordenamiento territorial del municipio. Es preciso aclarar que aunque tiene fecha del mes de noviembre su contratación corresponde a la vigencia actual y las certificaciones son previas.
</t>
    </r>
    <r>
      <rPr>
        <b/>
        <sz val="11"/>
        <rFont val="Calibri"/>
        <family val="2"/>
        <scheme val="minor"/>
      </rPr>
      <t xml:space="preserve">2018_S1
</t>
    </r>
    <r>
      <rPr>
        <i/>
        <u/>
        <sz val="11"/>
        <rFont val="Calibri"/>
        <family val="2"/>
        <scheme val="minor"/>
      </rPr>
      <t>Tipo 2. Registro Avance Parcial o Final (Cuando en la consulta del plan existe avance previo)</t>
    </r>
    <r>
      <rPr>
        <sz val="11"/>
        <rFont val="Calibri"/>
        <family val="2"/>
        <scheme val="minor"/>
      </rPr>
      <t xml:space="preserve">
Para dar cumplimiento con  lo observado se cargan las actas de avances  y seguimiento de proyectos correspondientes del Sector Salud revisados en los comités primarios del Sector, con las respectivas listas de asistencia del segundo trimestre del año.</t>
    </r>
  </si>
  <si>
    <r>
      <rPr>
        <b/>
        <sz val="11"/>
        <rFont val="Calibri"/>
        <family val="2"/>
        <scheme val="minor"/>
      </rPr>
      <t xml:space="preserve">2018_Q1
</t>
    </r>
    <r>
      <rPr>
        <sz val="11"/>
        <rFont val="Calibri"/>
        <family val="2"/>
        <scheme val="minor"/>
      </rPr>
      <t xml:space="preserve">https://drive.google.com/open?id=1wmLvkQLu1CJgcUIdTCQGZ96a_0NvY5oF
</t>
    </r>
    <r>
      <rPr>
        <b/>
        <sz val="11"/>
        <rFont val="Calibri"/>
        <family val="2"/>
        <scheme val="minor"/>
      </rPr>
      <t xml:space="preserve">2018_S1
</t>
    </r>
    <r>
      <rPr>
        <sz val="11"/>
        <rFont val="Calibri"/>
        <family val="2"/>
        <scheme val="minor"/>
      </rPr>
      <t>https://drive.google.com/open?id=1xg7_rzQqbKpps2UXagT5Inhk5k4kXfU-</t>
    </r>
  </si>
  <si>
    <r>
      <rPr>
        <b/>
        <sz val="11"/>
        <rFont val="Calibri"/>
        <family val="2"/>
        <scheme val="minor"/>
      </rPr>
      <t xml:space="preserve">2018_Q1
</t>
    </r>
    <r>
      <rPr>
        <sz val="11"/>
        <rFont val="Calibri"/>
        <family val="2"/>
        <scheme val="minor"/>
      </rPr>
      <t xml:space="preserve">En aras de dar cumplimiento a los compromisos del FONDO, para la construcción del proyecto, nos permitimos manifestar que actualmente se cuenta con el anteproyecto o la planta arquitectónica avalada por el Ministerio de Salud, la cual cuenta con 4.163.6 m2, en la cual se desarrolla en una edificación de un piso y contempla prestar los servicios de baja complejidad. Por esta razón y considerando la necesidad de reactivar el proyecto desde el inicio, se ha solicitado a la Secretaría Departamental de Salud de Nariño - IDSN, determinar y/o reformular el anteproyecto, de acuerdo al documento de red aprobado por el Departamento, con el ánimo de desarrollar una infraestructura con las necesidades actualizadas y reales del Municipio. En este contexto el Sector ha enviado las comunicaciones, que se anexan, al Instituto departamental de Salud de Nariño. 
</t>
    </r>
    <r>
      <rPr>
        <b/>
        <sz val="11"/>
        <rFont val="Calibri"/>
        <family val="2"/>
        <scheme val="minor"/>
      </rPr>
      <t xml:space="preserve">2018_S1
</t>
    </r>
    <r>
      <rPr>
        <i/>
        <u/>
        <sz val="11"/>
        <rFont val="Calibri"/>
        <family val="2"/>
        <scheme val="minor"/>
      </rPr>
      <t xml:space="preserve">Tipo 2. Registro Avance Parcial o Final (Cuando en la consulta del plan existe avance previo)
</t>
    </r>
    <r>
      <rPr>
        <sz val="11"/>
        <rFont val="Calibri"/>
        <family val="2"/>
        <scheme val="minor"/>
      </rPr>
      <t>Teniendo en cuenta que el contrato para continuar con las obras de la IPS en el municipio del  Charco esta iniciando, se carga un documento avance elaborado por el supervisor del proyecto, en el cual hace un recuento del avance</t>
    </r>
  </si>
  <si>
    <r>
      <rPr>
        <b/>
        <sz val="11"/>
        <rFont val="Calibri"/>
        <family val="2"/>
        <scheme val="minor"/>
      </rPr>
      <t xml:space="preserve">2018_Q1
</t>
    </r>
    <r>
      <rPr>
        <sz val="11"/>
        <rFont val="Calibri"/>
        <family val="2"/>
        <scheme val="minor"/>
      </rPr>
      <t xml:space="preserve">https://drive.google.com/open?id=1e7es8EhdNXNKgnV6Tr1XzhC7UD84e9X4
</t>
    </r>
    <r>
      <rPr>
        <b/>
        <sz val="11"/>
        <rFont val="Calibri"/>
        <family val="2"/>
        <scheme val="minor"/>
      </rPr>
      <t xml:space="preserve">2018_S1
</t>
    </r>
    <r>
      <rPr>
        <sz val="11"/>
        <rFont val="Calibri"/>
        <family val="2"/>
        <scheme val="minor"/>
      </rPr>
      <t>https://drive.google.com/open?id=1bFuiWOWBQqrE7s65JIWfz7Ev7I4SHdwa</t>
    </r>
  </si>
  <si>
    <r>
      <rPr>
        <b/>
        <sz val="11"/>
        <rFont val="Calibri"/>
        <family val="2"/>
        <scheme val="minor"/>
      </rPr>
      <t xml:space="preserve">2018_Q1
</t>
    </r>
    <r>
      <rPr>
        <sz val="11"/>
        <rFont val="Calibri"/>
        <family val="2"/>
        <scheme val="minor"/>
      </rPr>
      <t xml:space="preserve">En el primer trimestre del año 2018, se tramitaron ocho solicitudes de modificaciones contractuales, las cuales se están anexando como soportes, con las debidas justificaciones, que fueron presentadas por las respectivas interventorías o supervisiones, según corresponde, entre otras, algunas fueron tramites de suspensiones debido a temas de orden público o falta de energía eléctrica, específicamente en los proyectos del departamento de Nariño. Los soportes deben ser por proyecto, de acuerdo con el hallazgo.
</t>
    </r>
    <r>
      <rPr>
        <b/>
        <sz val="11"/>
        <rFont val="Calibri"/>
        <family val="2"/>
        <scheme val="minor"/>
      </rPr>
      <t xml:space="preserve">2018_S1
</t>
    </r>
    <r>
      <rPr>
        <i/>
        <u/>
        <sz val="11"/>
        <rFont val="Calibri"/>
        <family val="2"/>
        <scheme val="minor"/>
      </rPr>
      <t xml:space="preserve">Tipo 2. Registro Avance Parcial o Final (Cuando en la consulta del plan existe avance previo)
</t>
    </r>
    <r>
      <rPr>
        <sz val="11"/>
        <rFont val="Calibri"/>
        <family val="2"/>
        <scheme val="minor"/>
      </rPr>
      <t>Para dar cumplimiento al Plan de Mejoramiento el sector salud anexa las solicitudes de las modificaciones tramitadas hasta junio de 2018, con los documentos de soportes requeridos  hasta el acto administrativo.</t>
    </r>
  </si>
  <si>
    <r>
      <rPr>
        <b/>
        <sz val="11"/>
        <rFont val="Calibri"/>
        <family val="2"/>
        <scheme val="minor"/>
      </rPr>
      <t xml:space="preserve">2018_Q1
</t>
    </r>
    <r>
      <rPr>
        <sz val="11"/>
        <rFont val="Calibri"/>
        <family val="2"/>
        <scheme val="minor"/>
      </rPr>
      <t xml:space="preserve">https://drive.google.com/open?id=1PbSMgSwBkLkpSwcwaWf6kdCx93vt3DEJ
</t>
    </r>
    <r>
      <rPr>
        <b/>
        <u/>
        <sz val="11"/>
        <rFont val="Calibri"/>
        <family val="2"/>
        <scheme val="minor"/>
      </rPr>
      <t xml:space="preserve">
2018_S1
</t>
    </r>
    <r>
      <rPr>
        <sz val="11"/>
        <rFont val="Calibri"/>
        <family val="2"/>
        <scheme val="minor"/>
      </rPr>
      <t>https://drive.google.com/open?id=1KF7EPQlLfZN6b-CxLOo_p0iWgfDLT_br</t>
    </r>
  </si>
  <si>
    <r>
      <rPr>
        <b/>
        <sz val="11"/>
        <rFont val="Calibri"/>
        <family val="2"/>
        <scheme val="minor"/>
      </rPr>
      <t xml:space="preserve">2018_Q1
</t>
    </r>
    <r>
      <rPr>
        <sz val="11"/>
        <rFont val="Calibri"/>
        <family val="2"/>
        <scheme val="minor"/>
      </rPr>
      <t xml:space="preserve">El hallazgo solicita incluir en cada uno de los TCC de los contratos de Dotación de Equipamiento Hospitalario, el plazo de la importación de bienes, el Sector Salud en cumplimiento de la observación incluye en cada contrato en la Cláusula 5ta. de Plazo de Ejecución del Contrato en el parágrafo este ítem otorgando 45 días de trámite para la importación de los bienes. Se anexan los contratos 160, 161, 162, 164 y 165 con el cumplimiento de lo observado.
</t>
    </r>
    <r>
      <rPr>
        <b/>
        <sz val="11"/>
        <rFont val="Calibri"/>
        <family val="2"/>
        <scheme val="minor"/>
      </rPr>
      <t xml:space="preserve">2018_S1
</t>
    </r>
    <r>
      <rPr>
        <i/>
        <u/>
        <sz val="11"/>
        <rFont val="Calibri"/>
        <family val="2"/>
        <scheme val="minor"/>
      </rPr>
      <t xml:space="preserve">Tipo 2. Registro Avance Parcial o Final (Cuando en la consulta del plan existe avance previo)
</t>
    </r>
    <r>
      <rPr>
        <sz val="11"/>
        <rFont val="Calibri"/>
        <family val="2"/>
        <scheme val="minor"/>
      </rPr>
      <t>En cumplimiento con lo observado nuevamente se hace el cargue de los últimos cinco  contratos de Dotación en los cuales se consideran los tiempos requeridos para el trámite de las importaciones de los equipos biomédicos de la misma manera quedan en los TCC.</t>
    </r>
  </si>
  <si>
    <r>
      <rPr>
        <b/>
        <sz val="11"/>
        <rFont val="Calibri"/>
        <family val="2"/>
        <scheme val="minor"/>
      </rPr>
      <t xml:space="preserve">2018_Q1
</t>
    </r>
    <r>
      <rPr>
        <sz val="11"/>
        <rFont val="Calibri"/>
        <family val="2"/>
        <scheme val="minor"/>
      </rPr>
      <t xml:space="preserve">https://drive.google.com/open?id=1NkjlEVsVZZMqJV3YSPJuodkGKVmU7Ipa
</t>
    </r>
    <r>
      <rPr>
        <b/>
        <sz val="11"/>
        <rFont val="Calibri"/>
        <family val="2"/>
        <scheme val="minor"/>
      </rPr>
      <t xml:space="preserve">2018_S1
</t>
    </r>
    <r>
      <rPr>
        <sz val="11"/>
        <rFont val="Calibri"/>
        <family val="2"/>
        <scheme val="minor"/>
      </rPr>
      <t>https://drive.google.com/open?id=1Op46UJ_awYPJS8czGSY4TfzCG-U5vDHB</t>
    </r>
  </si>
  <si>
    <r>
      <rPr>
        <b/>
        <sz val="11"/>
        <rFont val="Calibri"/>
        <family val="2"/>
        <scheme val="minor"/>
      </rPr>
      <t xml:space="preserve">Q4:
</t>
    </r>
    <r>
      <rPr>
        <sz val="11"/>
        <rFont val="Calibri"/>
        <family val="2"/>
        <scheme val="minor"/>
      </rPr>
      <t xml:space="preserve">INFORME CONTRATO 059-2016 CGR-V1-21-12-2017
INFORME CONTRATO 060-2016 CGR V1-21-12-2017
INFORME CONTRATO 061-2016 CGR V1-21-12-2017
4_4_INF CTO 065-2016 CGR V1 21-12-2017
</t>
    </r>
    <r>
      <rPr>
        <b/>
        <sz val="11"/>
        <rFont val="Calibri"/>
        <family val="2"/>
        <scheme val="minor"/>
      </rPr>
      <t xml:space="preserve">2018_Q1
</t>
    </r>
    <r>
      <rPr>
        <sz val="11"/>
        <rFont val="Calibri"/>
        <family val="2"/>
        <scheme val="minor"/>
      </rPr>
      <t xml:space="preserve">INFORME CTO 065-2016 CONTRALORÍA-31-12-2018
</t>
    </r>
    <r>
      <rPr>
        <b/>
        <sz val="11"/>
        <rFont val="Calibri"/>
        <family val="2"/>
        <scheme val="minor"/>
      </rPr>
      <t xml:space="preserve">2018_S1
</t>
    </r>
    <r>
      <rPr>
        <sz val="11"/>
        <rFont val="Calibri"/>
        <family val="2"/>
        <scheme val="minor"/>
      </rPr>
      <t>_</t>
    </r>
    <r>
      <rPr>
        <i/>
        <u/>
        <sz val="11"/>
        <rFont val="Calibri"/>
        <family val="2"/>
        <scheme val="minor"/>
      </rPr>
      <t>Tipo 2. Registro Avance Parcial o Final (Cuando en la consulta del plan existe avance previo)</t>
    </r>
    <r>
      <rPr>
        <sz val="11"/>
        <rFont val="Calibri"/>
        <family val="2"/>
        <scheme val="minor"/>
      </rPr>
      <t xml:space="preserve">
INFORME TRIMESTRAL CTO 059-2016 CGR-V
INFORME TRIMESTRAL CTO 060-2016 CGR-V1
INFORME TRIMESTRAL CTO 061-2016 CGR-V1
INFORME TRIMESTRAL CTO 065-2016 CGR-V1</t>
    </r>
  </si>
  <si>
    <r>
      <rPr>
        <b/>
        <sz val="11"/>
        <rFont val="Calibri"/>
        <family val="2"/>
        <scheme val="minor"/>
      </rPr>
      <t xml:space="preserve">Q4:
</t>
    </r>
    <r>
      <rPr>
        <sz val="11"/>
        <rFont val="Calibri"/>
        <family val="2"/>
        <scheme val="minor"/>
      </rPr>
      <t xml:space="preserve">_https://drive.google.com/open?id=1XIq3f4W7u_fqXslVT-JnyxVIJ178q-3i
_https://drive.google.com/open?id=1YrQndijEYXX__IMpS_1f-vMyiwCZvgrv
_https://drive.google.com/open?id=1cGT6JbVKk7G1wk-ijmO0IjRvjrAq4Hcj
_https://drive.google.com/open?id=1ZzQEq2o9I8YP9nHYsY6yoQxgU0AFaV8J
</t>
    </r>
    <r>
      <rPr>
        <b/>
        <sz val="11"/>
        <rFont val="Calibri"/>
        <family val="2"/>
        <scheme val="minor"/>
      </rPr>
      <t xml:space="preserve">2018_Q1
</t>
    </r>
    <r>
      <rPr>
        <sz val="11"/>
        <rFont val="Calibri"/>
        <family val="2"/>
        <scheme val="minor"/>
      </rPr>
      <t xml:space="preserve">https://drive.google.com/open?id=12Af5ncfQ0msk7OM3XrTRxp3f0kS1dmav
</t>
    </r>
    <r>
      <rPr>
        <b/>
        <sz val="11"/>
        <rFont val="Calibri"/>
        <family val="2"/>
        <scheme val="minor"/>
      </rPr>
      <t>2018_S1
_</t>
    </r>
    <r>
      <rPr>
        <sz val="11"/>
        <rFont val="Calibri"/>
        <family val="2"/>
        <scheme val="minor"/>
      </rPr>
      <t>https://drive.google.com/open?id=1adOunIebquSHo_nr-15eSfVg4UdoIAPS
_https://drive.google.com/open?id=17F8QkvvjegnWS_d4T1QCs8x2tpXPaKPs
_https://drive.google.com/open?id=1UspTmL2_R5EV1AzXrC4Dbmsfp69cdlib
_https://drive.google.com/open?id=1S-832JGT_GAAYQg92TaYxS76qPupwVpD</t>
    </r>
  </si>
  <si>
    <r>
      <rPr>
        <b/>
        <sz val="11"/>
        <rFont val="Calibri"/>
        <family val="2"/>
        <scheme val="minor"/>
      </rPr>
      <t xml:space="preserve">2018_S1
</t>
    </r>
    <r>
      <rPr>
        <i/>
        <u/>
        <sz val="11"/>
        <rFont val="Calibri"/>
        <family val="2"/>
        <scheme val="minor"/>
      </rPr>
      <t xml:space="preserve">Tipo 2. Registro Avance Parcial o Final (Cuando en la consulta del plan existe avance previo)
</t>
    </r>
    <r>
      <rPr>
        <sz val="11"/>
        <rFont val="Calibri"/>
        <family val="2"/>
        <scheme val="minor"/>
      </rPr>
      <t>1 Certificación 064 de 2016 Otrosí. con este certificado se da por cerrado el plan de mejoramiento para el hallazgo</t>
    </r>
  </si>
  <si>
    <r>
      <rPr>
        <b/>
        <sz val="11"/>
        <rFont val="Calibri"/>
        <family val="2"/>
        <scheme val="minor"/>
      </rPr>
      <t xml:space="preserve">2018_S1
</t>
    </r>
    <r>
      <rPr>
        <sz val="11"/>
        <rFont val="Calibri"/>
        <family val="2"/>
        <scheme val="minor"/>
      </rPr>
      <t>https://drive.google.com/open?id=1_gwmRclbL_T4x4r8xoye1Eb3TlRMHM0r</t>
    </r>
  </si>
  <si>
    <r>
      <t xml:space="preserve">2018_Q1
</t>
    </r>
    <r>
      <rPr>
        <sz val="11"/>
        <rFont val="Calibri"/>
        <family val="2"/>
        <scheme val="minor"/>
      </rPr>
      <t xml:space="preserve">https://drive.google.com/open?id=18Y-HSPQkigB2fRORyNoRdgv3WNNzir6K
</t>
    </r>
    <r>
      <rPr>
        <b/>
        <sz val="11"/>
        <rFont val="Calibri"/>
        <family val="2"/>
        <scheme val="minor"/>
      </rPr>
      <t xml:space="preserve">2018_S1
</t>
    </r>
    <r>
      <rPr>
        <sz val="11"/>
        <rFont val="Calibri"/>
        <family val="2"/>
        <scheme val="minor"/>
      </rPr>
      <t>_https://drive.google.com/open?id=1bPM3AQ_cNah5n-e1rKAUPyWFNMzrvDaQ</t>
    </r>
  </si>
  <si>
    <r>
      <t xml:space="preserve">2018_Q1
</t>
    </r>
    <r>
      <rPr>
        <sz val="11"/>
        <rFont val="Calibri"/>
        <family val="2"/>
        <scheme val="minor"/>
      </rPr>
      <t xml:space="preserve">Los informes de supervisión incluyen el estado de las licencias de construcción y sus  vigencias, se cargan los informes correspondientes a los meses de enero, febrero y marzo de los supervisores de los contratos de obra de las IPS en ejecución de acuerdo con la actividad programada.
</t>
    </r>
    <r>
      <rPr>
        <b/>
        <sz val="11"/>
        <rFont val="Calibri"/>
        <family val="2"/>
        <scheme val="minor"/>
      </rPr>
      <t xml:space="preserve">2018_S1
</t>
    </r>
    <r>
      <rPr>
        <i/>
        <u/>
        <sz val="11"/>
        <rFont val="Calibri"/>
        <family val="2"/>
        <scheme val="minor"/>
      </rPr>
      <t xml:space="preserve">Tipo 2. Registro Avance Parcial o Final (Cuando en la consulta del plan existe avance previo)
</t>
    </r>
    <r>
      <rPr>
        <sz val="11"/>
        <rFont val="Calibri"/>
        <family val="2"/>
        <scheme val="minor"/>
      </rPr>
      <t>Para dar cumplimiento se carga la información correspondiente al segundo trimestre con los informes de supervisión en donde se incluye la data de las Licencias de los contratos de Sector Salud por cada uno de los supervisores.</t>
    </r>
  </si>
  <si>
    <r>
      <t xml:space="preserve">2018_Q1
</t>
    </r>
    <r>
      <rPr>
        <sz val="11"/>
        <rFont val="Calibri"/>
        <family val="2"/>
        <scheme val="minor"/>
      </rPr>
      <t xml:space="preserve">https://drive.google.com/open?id=1BRYSq1yKNlyZkFcv5x6ydMCTQSdIIYcR
</t>
    </r>
    <r>
      <rPr>
        <b/>
        <sz val="11"/>
        <rFont val="Calibri"/>
        <family val="2"/>
        <scheme val="minor"/>
      </rPr>
      <t xml:space="preserve">2018_S1
</t>
    </r>
    <r>
      <rPr>
        <sz val="11"/>
        <rFont val="Calibri"/>
        <family val="2"/>
        <scheme val="minor"/>
      </rPr>
      <t>_https://drive.google.com/open?id=1_A_zh5bha5gH1jefQ8ingfaM2FoMCflO</t>
    </r>
  </si>
  <si>
    <r>
      <t xml:space="preserve">2018_Q1
</t>
    </r>
    <r>
      <rPr>
        <sz val="11"/>
        <rFont val="Calibri"/>
        <family val="2"/>
        <scheme val="minor"/>
      </rPr>
      <t xml:space="preserve">Como soporte el Sector Salud envía copia del correo remitido a financiera en el cual se da cuenta en el formato F8.3, que también se anexa, explicando sobre los proyectos de Salud que se desarrollan en cascos urbanos de municipios y están cobijados por los EOT o los POT del Municipio, que tienen inmerso el componente ambiental en la aprobación y licencias de construcción, por esta razón ningún proyecto  que viene desarrollando el sector Salud necesita de licencia ambiental.
</t>
    </r>
    <r>
      <rPr>
        <b/>
        <sz val="11"/>
        <rFont val="Calibri"/>
        <family val="2"/>
        <scheme val="minor"/>
      </rPr>
      <t xml:space="preserve">2018_S1
</t>
    </r>
    <r>
      <rPr>
        <i/>
        <u/>
        <sz val="11"/>
        <rFont val="Calibri"/>
        <family val="2"/>
        <scheme val="minor"/>
      </rPr>
      <t xml:space="preserve">Tipo 2. Registro Avance Parcial o Final (Cuando en la consulta del plan existe avance previo)
</t>
    </r>
    <r>
      <rPr>
        <sz val="11"/>
        <rFont val="Calibri"/>
        <family val="2"/>
        <scheme val="minor"/>
      </rPr>
      <t>_La subgerencia de Estructuración emite los lineamientos ambientales para la elaboración de  términos de condiciones contractuales  que aplican para todo el Fondo y que se han venido implementando desde su socialización</t>
    </r>
  </si>
  <si>
    <r>
      <t xml:space="preserve">2018_Q1
</t>
    </r>
    <r>
      <rPr>
        <sz val="11"/>
        <rFont val="Calibri"/>
        <family val="2"/>
        <scheme val="minor"/>
      </rPr>
      <t xml:space="preserve">https://drive.google.com/open?id=1vcLsc2Hm2ba7nhB6aJ_87O5yV759RefS
</t>
    </r>
    <r>
      <rPr>
        <b/>
        <sz val="11"/>
        <rFont val="Calibri"/>
        <family val="2"/>
        <scheme val="minor"/>
      </rPr>
      <t xml:space="preserve">2018_S1
</t>
    </r>
    <r>
      <rPr>
        <sz val="11"/>
        <rFont val="Calibri"/>
        <family val="2"/>
        <scheme val="minor"/>
      </rPr>
      <t>_https://drive.google.com/open?id=1fGnB_gZ_myTTKeUJXcLX0Vi9oLqWYu0P</t>
    </r>
  </si>
  <si>
    <r>
      <t xml:space="preserve">2018_Q1
</t>
    </r>
    <r>
      <rPr>
        <sz val="11"/>
        <rFont val="Calibri"/>
        <family val="2"/>
        <scheme val="minor"/>
      </rPr>
      <t xml:space="preserve">Los supervisores del sector salud vienen registrando lo correspondiente y que aplica  en las fichas de los proyectos relacionados con la IPS, se anexan las fichas correspondientes al periodo de reporte que incluye los meses de enero, febrero y marzo.  Aclarando que relacionado con el componente ambiental se reporta lo registrado en el formato F8.3 del SIRECI.
</t>
    </r>
    <r>
      <rPr>
        <b/>
        <sz val="11"/>
        <rFont val="Calibri"/>
        <family val="2"/>
        <scheme val="minor"/>
      </rPr>
      <t xml:space="preserve">2018_S1
</t>
    </r>
    <r>
      <rPr>
        <i/>
        <u/>
        <sz val="11"/>
        <rFont val="Calibri"/>
        <family val="2"/>
        <scheme val="minor"/>
      </rPr>
      <t xml:space="preserve">Tipo 2. Registro Avance Parcial o Final (Cuando en la consulta del plan existe avance previo)
</t>
    </r>
    <r>
      <rPr>
        <sz val="11"/>
        <rFont val="Calibri"/>
        <family val="2"/>
        <scheme val="minor"/>
      </rPr>
      <t>_De forma mensual se  diligencia la ficha  de seguimiento a programas y proyectos  por cada uno de los proyectos del Fondo, que dentro de su cuerpo incluye la gestión de los tramites y permisos ambientales, se adjunta el link donde cada sector sube las fichas de forma mensual
_Se cargan de acuerdo con el seguimiento las fichas correspondientes a los meses de abril, mayo y junio del Sector salud, las cuales igualmente se cargan mensualmente en el link establecido para tal fin por cada uno de los supervisores que tienen a cargo el tema.</t>
    </r>
  </si>
  <si>
    <r>
      <t xml:space="preserve">2018_Q1
</t>
    </r>
    <r>
      <rPr>
        <sz val="11"/>
        <rFont val="Calibri"/>
        <family val="2"/>
        <scheme val="minor"/>
      </rPr>
      <t xml:space="preserve">https://drive.google.com/open?id=1Xd4I7KzQjg82C6LkeyfTkEqJ_Y8DxgO0
</t>
    </r>
    <r>
      <rPr>
        <b/>
        <sz val="11"/>
        <rFont val="Calibri"/>
        <family val="2"/>
        <scheme val="minor"/>
      </rPr>
      <t xml:space="preserve">2018_S1
</t>
    </r>
    <r>
      <rPr>
        <sz val="11"/>
        <rFont val="Calibri"/>
        <family val="2"/>
        <scheme val="minor"/>
      </rPr>
      <t>_https://drive.google.com/open?id=1f4XvHP3-RIy0H7o98rKzOOrk4WLfOH3y
_https://drive.google.com/open?id=1WSjELXwjmB6v4ZcwdKrumoggYvXENkru</t>
    </r>
  </si>
  <si>
    <r>
      <rPr>
        <b/>
        <sz val="11"/>
        <rFont val="Calibri"/>
        <family val="2"/>
        <scheme val="minor"/>
      </rPr>
      <t xml:space="preserve">2018_S1
</t>
    </r>
    <r>
      <rPr>
        <sz val="11"/>
        <rFont val="Calibri"/>
        <family val="2"/>
        <scheme val="minor"/>
      </rPr>
      <t>_1 DIVULGACIÓN PLAN DE MEJORAMIENTO CGR SOCIALIZACION Y DIVULGACION CCRUZ
_1 DIVULGACIÓN PRESENTACIÓN FINAL I.E. YATÍ</t>
    </r>
  </si>
  <si>
    <r>
      <rPr>
        <b/>
        <sz val="11"/>
        <rFont val="Calibri"/>
        <family val="2"/>
        <scheme val="minor"/>
      </rPr>
      <t xml:space="preserve">2018_S1
</t>
    </r>
    <r>
      <rPr>
        <sz val="11"/>
        <rFont val="Calibri"/>
        <family val="2"/>
        <scheme val="minor"/>
      </rPr>
      <t>_https://drive.google.com/open?id=1osuooSdcbM3_SGOEtFku7SNKbgEgEb0l
_https://drive.google.com/open?id=1Uz4NtCmmTC1gFQw1CGmMdxPuSXz2QOWU</t>
    </r>
  </si>
  <si>
    <r>
      <rPr>
        <b/>
        <sz val="11"/>
        <rFont val="Calibri"/>
        <family val="2"/>
        <scheme val="minor"/>
      </rPr>
      <t xml:space="preserve">2018_S1
</t>
    </r>
    <r>
      <rPr>
        <i/>
        <u/>
        <sz val="11"/>
        <rFont val="Calibri"/>
        <family val="2"/>
        <scheme val="minor"/>
      </rPr>
      <t xml:space="preserve">Tipo 2. Registro Avance Parcial o Final (Cuando en la consulta del plan existe avance previo)
</t>
    </r>
    <r>
      <rPr>
        <sz val="11"/>
        <rFont val="Calibri"/>
        <family val="2"/>
        <scheme val="minor"/>
      </rPr>
      <t>_1 DIVULGACIÓN PRESENTACIÓN FINAL I.E. YATÍ
_1 Ficha de Seguimiento y Control de Proyectos 
_1 Formato de Visita técnica en obra (4-GPY-F-39_Visita_Tecnica_Proyectos (1))
_1 Manual para la elaboración de Informes de Interventoría (4-GPY-M-01_Manual_Estructura_Informe_Interventoria)
_1 Project Charter (Documento de Constitución Proyectos) "4-GPY-M-05_Manual_Acta_Constitución_Proyecto"
_1 Actas de Recibo a Satisfacción (entrega) de los proyectos por parte de los Stakeholders (ACTA ENTREGA PRODUCTO2)
_1 Actas de Recibo a Satisfacción (entrega) de los proyectos por parte de los Stakeholders (ACTA ENTREGA PRODUCTO2)
_1 Memorando Stakeholders (por ser de su competencia, se delega esta actividad a la Subgerencia de Regiones)
_Ajuste de los lineamientos al Seguimiento y Control de proyectos Tomo 2, en las fases de estructuración, ejecución y entrega de productos a través de los nuevos formatos de gestión de proyectos. El nombre del documento ya no será "Seguimiento y Control de proyectos Tomo 2", sino "4-GPY-M-02_Guia_Seguimiento_Proyectos_V_1.2". Con esto queda cerrado el plan de mejora para este hallazgo.</t>
    </r>
  </si>
  <si>
    <r>
      <rPr>
        <b/>
        <sz val="11"/>
        <rFont val="Calibri"/>
        <family val="2"/>
        <scheme val="minor"/>
      </rPr>
      <t xml:space="preserve">2018_S1
</t>
    </r>
    <r>
      <rPr>
        <sz val="11"/>
        <rFont val="Calibri"/>
        <family val="2"/>
        <scheme val="minor"/>
      </rPr>
      <t>_https://drive.google.com/open?id=1wwcz8f1Uk7-gIUzqK0ztnPbfAVRU_z-e
_https://drive.google.com/open?id=1cpt3yplDnLtTzwkno5b4N4sPudQlgqlx
_https://drive.google.com/open?id=1zdPVBGy4bTZhDa2eTVITa9c9-SPwrKlA
_https://drive.google.com/open?id=1fbZ_tTZXW2MNs0cDP1vHCnbfZZTQ4NYh
_https://drive.google.com/open?id=1PiM0TF_WOp9ZCtXro3xCmKjaKDeCM8sj
_https://drive.google.com/open?id=1aIP8QkvRd91kFbo67AHenxd9mUKkF5OW
_https://drive.google.com/open?id=1FNAxBkcoAO5jBkT59fR6k7AXYl-y9CYF</t>
    </r>
  </si>
  <si>
    <r>
      <rPr>
        <b/>
        <sz val="11"/>
        <rFont val="Calibri"/>
        <family val="2"/>
        <scheme val="minor"/>
      </rPr>
      <t xml:space="preserve">2018_Q1
</t>
    </r>
    <r>
      <rPr>
        <sz val="11"/>
        <rFont val="Calibri"/>
        <family val="2"/>
        <scheme val="minor"/>
      </rPr>
      <t>Se realizaron las actas de conciliación de información de la cuenta 1420-Anticipos para proyectos de inversión de los meses de septiembre, octubre, noviembre y diciembre de 2017.</t>
    </r>
  </si>
  <si>
    <r>
      <rPr>
        <b/>
        <sz val="11"/>
        <rFont val="Calibri"/>
        <family val="2"/>
        <scheme val="minor"/>
      </rPr>
      <t xml:space="preserve">2018_Q1
</t>
    </r>
    <r>
      <rPr>
        <sz val="11"/>
        <rFont val="Calibri"/>
        <family val="2"/>
        <scheme val="minor"/>
      </rPr>
      <t>https://drive.google.com/open?id=19fju41mE1o1zN8lGJ5Qyn5AnWxV3pa2U</t>
    </r>
  </si>
  <si>
    <r>
      <rPr>
        <b/>
        <sz val="11"/>
        <rFont val="Calibri"/>
        <family val="2"/>
        <scheme val="minor"/>
      </rPr>
      <t xml:space="preserve">2018_Q1
</t>
    </r>
    <r>
      <rPr>
        <sz val="11"/>
        <rFont val="Calibri"/>
        <family val="2"/>
        <scheme val="minor"/>
      </rPr>
      <t>Teniendo en cuenta las situaciones particulares del Fondo Adaptación, la entidad a través del Equipo de Trabajo Gestión Financiera solicita en forma permanente conceptos ante la Contaduría General de la Nación del tratamiento contable de algunos aspectos asi: Terrenos solicitud de fecha 07/12/2017 y amortización de seguros de fecha 25/01/2018.</t>
    </r>
  </si>
  <si>
    <r>
      <rPr>
        <b/>
        <sz val="11"/>
        <rFont val="Calibri"/>
        <family val="2"/>
        <scheme val="minor"/>
      </rPr>
      <t xml:space="preserve">2018_Q1
</t>
    </r>
    <r>
      <rPr>
        <sz val="11"/>
        <rFont val="Calibri"/>
        <family val="2"/>
        <scheme val="minor"/>
      </rPr>
      <t>https://drive.google.com/open?id=1OZ3DJijZWSqCz6wOdW-2EzT0S6fqVZsZ</t>
    </r>
  </si>
  <si>
    <r>
      <rPr>
        <b/>
        <sz val="11"/>
        <rFont val="Calibri"/>
        <family val="2"/>
        <scheme val="minor"/>
      </rPr>
      <t xml:space="preserve">2018_Q1
</t>
    </r>
    <r>
      <rPr>
        <sz val="11"/>
        <rFont val="Calibri"/>
        <family val="2"/>
        <scheme val="minor"/>
      </rPr>
      <t>Se elaboró el acta de conciliación de información de la cuenta 192603-Derechos en fideicomiso de recursos de inversión, correspondiente a los meses de septiembre, octubre, noviembre y diciembre de 2017.</t>
    </r>
  </si>
  <si>
    <r>
      <rPr>
        <b/>
        <sz val="11"/>
        <rFont val="Calibri"/>
        <family val="2"/>
        <scheme val="minor"/>
      </rPr>
      <t xml:space="preserve">2018_Q1
</t>
    </r>
    <r>
      <rPr>
        <sz val="11"/>
        <rFont val="Calibri"/>
        <family val="2"/>
        <scheme val="minor"/>
      </rPr>
      <t>https://drive.google.com/open?id=1knlkzF-SMU_oVxM4eiDaIBFb_UGXFPpb</t>
    </r>
  </si>
  <si>
    <r>
      <rPr>
        <b/>
        <sz val="11"/>
        <rFont val="Calibri"/>
        <family val="2"/>
        <scheme val="minor"/>
      </rPr>
      <t xml:space="preserve">2018_Q1
</t>
    </r>
    <r>
      <rPr>
        <sz val="11"/>
        <rFont val="Calibri"/>
        <family val="2"/>
        <scheme val="minor"/>
      </rPr>
      <t>Para llevar un control de las transacciones de recursos de inversión incorporados en el Sistema Integrado de Información Financiera, en forma mensual se elabora un reporte detallado de la información de los comprobantes contables a registrar en el SIIF-Nación. Se anexa el reporte de los comprobantes contables de los meses de septiembre, octubre, noviembre y diciembre de 2017.</t>
    </r>
  </si>
  <si>
    <r>
      <rPr>
        <b/>
        <sz val="11"/>
        <rFont val="Calibri"/>
        <family val="2"/>
        <scheme val="minor"/>
      </rPr>
      <t xml:space="preserve">2018_Q1
</t>
    </r>
    <r>
      <rPr>
        <sz val="11"/>
        <rFont val="Calibri"/>
        <family val="2"/>
        <scheme val="minor"/>
      </rPr>
      <t>https://drive.google.com/open?id=12R7iHo8sWuyyxovzmqUx_FJiiDCa3Jgr</t>
    </r>
  </si>
  <si>
    <r>
      <rPr>
        <b/>
        <sz val="11"/>
        <rFont val="Calibri"/>
        <family val="2"/>
        <scheme val="minor"/>
      </rPr>
      <t xml:space="preserve">2018_Q1
</t>
    </r>
    <r>
      <rPr>
        <sz val="11"/>
        <rFont val="Calibri"/>
        <family val="2"/>
        <scheme val="minor"/>
      </rPr>
      <t>Se amplio el detalle de las revelaciones reflejadas en las notas a los estados financieros. Se anexa notas a los estados financieros de los meses de septiembre, octubre, noviembre y diciembre de 2017.</t>
    </r>
  </si>
  <si>
    <r>
      <rPr>
        <b/>
        <sz val="11"/>
        <rFont val="Calibri"/>
        <family val="2"/>
        <scheme val="minor"/>
      </rPr>
      <t xml:space="preserve">2018_Q1
</t>
    </r>
    <r>
      <rPr>
        <sz val="11"/>
        <rFont val="Calibri"/>
        <family val="2"/>
        <scheme val="minor"/>
      </rPr>
      <t>https://drive.google.com/open?id=13V6ZUd_OjDDfdEkSvPfylwEm6PfZwNw9</t>
    </r>
  </si>
  <si>
    <r>
      <rPr>
        <b/>
        <sz val="11"/>
        <rFont val="Calibri"/>
        <family val="2"/>
        <scheme val="minor"/>
      </rPr>
      <t xml:space="preserve">2018_Q1
</t>
    </r>
    <r>
      <rPr>
        <sz val="11"/>
        <rFont val="Calibri"/>
        <family val="2"/>
        <scheme val="minor"/>
      </rPr>
      <t xml:space="preserve">Comunicación a la Interventoría HMV Ingenieros (2015-C-048) y al contratista de obra, CONSORCIO INGECASA (2015-C-0140), insumos que servirán para hacer el concepto y balance final para la liquidación.
</t>
    </r>
    <r>
      <rPr>
        <b/>
        <sz val="11"/>
        <rFont val="Calibri"/>
        <family val="2"/>
        <scheme val="minor"/>
      </rPr>
      <t xml:space="preserve">2018_S1
</t>
    </r>
    <r>
      <rPr>
        <i/>
        <u/>
        <sz val="11"/>
        <rFont val="Calibri"/>
        <family val="2"/>
        <scheme val="minor"/>
      </rPr>
      <t xml:space="preserve">Tipo 2. Registro Avance Parcial o Final (Cuando en la consulta del plan existe avance previo)
</t>
    </r>
    <r>
      <rPr>
        <sz val="11"/>
        <rFont val="Calibri"/>
        <family val="2"/>
        <scheme val="minor"/>
      </rPr>
      <t xml:space="preserve">_Comunicación respuesta por parte de la Interventoría HMV Ingenieros con Radicado No.R-2018-007956 del 11 de abril de 2018 (2015-C-048) y comunicación respuesta CONSORCIO INGECASA (2015-C-0140) con Radicado No. R-2018-007958 del 11 de abril de 2018.
_Comunicación CONSORCIO INGECASA (2014-C-0140), con Radicado No.R-2018-007958 del 11 de abril de 2018 </t>
    </r>
  </si>
  <si>
    <r>
      <rPr>
        <b/>
        <sz val="11"/>
        <rFont val="Calibri"/>
        <family val="2"/>
        <scheme val="minor"/>
      </rPr>
      <t xml:space="preserve">2018_Q1
</t>
    </r>
    <r>
      <rPr>
        <sz val="11"/>
        <rFont val="Calibri"/>
        <family val="2"/>
        <scheme val="minor"/>
      </rPr>
      <t xml:space="preserve">_https://drive.google.com/open?id=1rZUMGWjOkjyl9JX6P1eIAEAGFZH7nD_i
_https://drive.google.com/open?id=156dEiyXo8EeVzXTxpyPP7M4wRsgLtPet
</t>
    </r>
    <r>
      <rPr>
        <b/>
        <sz val="11"/>
        <rFont val="Calibri"/>
        <family val="2"/>
        <scheme val="minor"/>
      </rPr>
      <t xml:space="preserve">2018_S1
</t>
    </r>
    <r>
      <rPr>
        <sz val="11"/>
        <rFont val="Calibri"/>
        <family val="2"/>
        <scheme val="minor"/>
      </rPr>
      <t>_https://drive.google.com/open?id=1904c77zeb9mOppYcWvebOCMfx_0s8gtb
_https://drive.google.com/open?id=1nppL50wmAy3xcFX7KWuVATACoLegQUTA</t>
    </r>
  </si>
  <si>
    <r>
      <rPr>
        <b/>
        <sz val="11"/>
        <rFont val="Calibri"/>
        <family val="2"/>
        <scheme val="minor"/>
      </rPr>
      <t xml:space="preserve">2018_Q1
</t>
    </r>
    <r>
      <rPr>
        <sz val="11"/>
        <rFont val="Calibri"/>
        <family val="2"/>
        <scheme val="minor"/>
      </rPr>
      <t xml:space="preserve">Comunicación a la Interventoría HMV Ingenieros (2015-C-048) y al contratista de obra, CONSORCIO INGECASA (2015-C-0140), insumos que servirán para hacer el concepto y balance final para la liquidación.
</t>
    </r>
    <r>
      <rPr>
        <b/>
        <sz val="11"/>
        <rFont val="Calibri"/>
        <family val="2"/>
        <scheme val="minor"/>
      </rPr>
      <t xml:space="preserve">2018_S1
</t>
    </r>
    <r>
      <rPr>
        <i/>
        <u/>
        <sz val="11"/>
        <rFont val="Calibri"/>
        <family val="2"/>
        <scheme val="minor"/>
      </rPr>
      <t xml:space="preserve">Tipo 2. Registro Avance Parcial o Final (Cuando en la consulta del plan existe avance previo)
</t>
    </r>
    <r>
      <rPr>
        <sz val="11"/>
        <rFont val="Calibri"/>
        <family val="2"/>
        <scheme val="minor"/>
      </rPr>
      <t>_Comunicación HMV Ingenieros con Radicado No.R-2018-007956 del 11 de abril de 2018 (2015-C-048)
_Comunicación CONSORCIO INGECASA con Radicado No.R-2018-007958 del 11 de abril de 2018 (2015-C-0140)</t>
    </r>
  </si>
  <si>
    <r>
      <rPr>
        <b/>
        <sz val="11"/>
        <rFont val="Calibri"/>
        <family val="2"/>
        <scheme val="minor"/>
      </rPr>
      <t xml:space="preserve">2018_Q1
</t>
    </r>
    <r>
      <rPr>
        <sz val="11"/>
        <rFont val="Calibri"/>
        <family val="2"/>
        <scheme val="minor"/>
      </rPr>
      <t xml:space="preserve">_https://drive.google.com/open?id=1jtXfCOAA39Ke18vA4Z4wc2n_POo7LShQ
_https://drive.google.com/open?id=1YjeYPHXtbJ_X2y73CB7BnBJdVktZtVNL
</t>
    </r>
    <r>
      <rPr>
        <b/>
        <sz val="11"/>
        <rFont val="Calibri"/>
        <family val="2"/>
        <scheme val="minor"/>
      </rPr>
      <t xml:space="preserve">2018_S1
</t>
    </r>
    <r>
      <rPr>
        <sz val="11"/>
        <rFont val="Calibri"/>
        <family val="2"/>
        <scheme val="minor"/>
      </rPr>
      <t>_https://drive.google.com/open?id=1UpE2XM2cFzTovB_sfEC-0Ho5aBbpCwkJ
_https://drive.google.com/open?id=1GN0flnjWJ8aoSiV5mRsGRbH28x02T1nu</t>
    </r>
  </si>
  <si>
    <r>
      <rPr>
        <b/>
        <sz val="11"/>
        <rFont val="Calibri"/>
        <family val="2"/>
        <scheme val="minor"/>
      </rPr>
      <t xml:space="preserve">2018_Q1
</t>
    </r>
    <r>
      <rPr>
        <sz val="11"/>
        <rFont val="Calibri"/>
        <family val="2"/>
        <scheme val="minor"/>
      </rPr>
      <t>Comunicación a la Interventoría HMV Ingenieros (2015-C-048) y al contratista de obra, CONSORCIO INGECASA (2015-C-0140), insumos que servirán para hacer el concepto y balance final para la liquidación.</t>
    </r>
  </si>
  <si>
    <r>
      <rPr>
        <b/>
        <sz val="11"/>
        <rFont val="Calibri"/>
        <family val="2"/>
        <scheme val="minor"/>
      </rPr>
      <t xml:space="preserve">2018_Q1
</t>
    </r>
    <r>
      <rPr>
        <sz val="11"/>
        <rFont val="Calibri"/>
        <family val="2"/>
        <scheme val="minor"/>
      </rPr>
      <t>_https://drive.google.com/open?id=1TLfNqd7lkjZf5z1Whimsl3sWVE-0sOVT
_https://drive.google.com/open?id=1Cib4fuhKw2ZkxTDovqHbYrLUPVhlVNst</t>
    </r>
  </si>
  <si>
    <r>
      <rPr>
        <b/>
        <sz val="11"/>
        <rFont val="Calibri"/>
        <family val="2"/>
        <scheme val="minor"/>
      </rPr>
      <t xml:space="preserve">2018_S1
</t>
    </r>
    <r>
      <rPr>
        <i/>
        <u/>
        <sz val="11"/>
        <rFont val="Calibri"/>
        <family val="2"/>
        <scheme val="minor"/>
      </rPr>
      <t xml:space="preserve">Tipo 2. Registro Avance Parcial o Final (Cuando en la consulta del plan existe avance previo)
</t>
    </r>
    <r>
      <rPr>
        <sz val="11"/>
        <rFont val="Calibri"/>
        <family val="2"/>
        <scheme val="minor"/>
      </rPr>
      <t>_Comunicación HMV Ingenieros (2015-C-048) con Radicado No.R-2018-007956 del 11 de abril de 2018
_Comunicación CONSORCIO INGECASA (2015-C-0140) con Radicado No.R-2018-007958 del 11 de abril de 2018</t>
    </r>
  </si>
  <si>
    <r>
      <rPr>
        <b/>
        <sz val="11"/>
        <rFont val="Calibri"/>
        <family val="2"/>
        <scheme val="minor"/>
      </rPr>
      <t xml:space="preserve">2018_S1
</t>
    </r>
    <r>
      <rPr>
        <sz val="11"/>
        <rFont val="Calibri"/>
        <family val="2"/>
        <scheme val="minor"/>
      </rPr>
      <t>_https://drive.google.com/open?id=1hiGkPESoHtxn6TqqRrqBLAF9JADHc89v
_https://drive.google.com/open?id=1Sblj0CLKgnwtZyj4XsvQQ9LQTLaF1_og</t>
    </r>
  </si>
  <si>
    <r>
      <rPr>
        <b/>
        <sz val="11"/>
        <rFont val="Calibri"/>
        <family val="2"/>
        <scheme val="minor"/>
      </rPr>
      <t xml:space="preserve">2018_Q1
</t>
    </r>
    <r>
      <rPr>
        <sz val="11"/>
        <rFont val="Calibri"/>
        <family val="2"/>
        <scheme val="minor"/>
      </rPr>
      <t xml:space="preserve">Acta de reunión celebrada en las instalaciones de CORPONOR el día 21 de marzo de 2018, donde se trataron aspectos ambientales relacionados con el Informe de Cumplimiento Ambiental - ICA e Informe de estabilidad del tramo construido, para el contrato 264 de 2017. La Corporación respondió el recurso de reposición interpuesto a la Resolución 0643 de 2015, para la inversión del recurso hídrico del 1%.
</t>
    </r>
    <r>
      <rPr>
        <b/>
        <sz val="11"/>
        <rFont val="Calibri"/>
        <family val="2"/>
        <scheme val="minor"/>
      </rPr>
      <t xml:space="preserve">2018_S1
</t>
    </r>
    <r>
      <rPr>
        <i/>
        <u/>
        <sz val="11"/>
        <rFont val="Calibri"/>
        <family val="2"/>
        <scheme val="minor"/>
      </rPr>
      <t xml:space="preserve">Tipo 2. Registro Avance Parcial o Final (Cuando en la consulta del plan existe avance previo)
</t>
    </r>
    <r>
      <rPr>
        <sz val="11"/>
        <rFont val="Calibri"/>
        <family val="2"/>
        <scheme val="minor"/>
      </rPr>
      <t xml:space="preserve">_Comunicación al CONSORCIO GRAMALOTE (2017-C-0269) del 29 de mayo de 2018, donde se solicita un informe con respecto a la inversión ambiental de no menos del 1%. Radicado No.E-2018-015615. </t>
    </r>
  </si>
  <si>
    <r>
      <rPr>
        <b/>
        <sz val="11"/>
        <rFont val="Calibri"/>
        <family val="2"/>
        <scheme val="minor"/>
      </rPr>
      <t xml:space="preserve">2018_Q1
</t>
    </r>
    <r>
      <rPr>
        <sz val="11"/>
        <rFont val="Calibri"/>
        <family val="2"/>
        <scheme val="minor"/>
      </rPr>
      <t xml:space="preserve">_https://drive.google.com/open?id=1GVWztwgq1WPm-9XE6aGopwwb7lhEJ37b
</t>
    </r>
    <r>
      <rPr>
        <b/>
        <sz val="11"/>
        <rFont val="Calibri"/>
        <family val="2"/>
        <scheme val="minor"/>
      </rPr>
      <t xml:space="preserve">2018_S1
</t>
    </r>
    <r>
      <rPr>
        <sz val="11"/>
        <rFont val="Calibri"/>
        <family val="2"/>
        <scheme val="minor"/>
      </rPr>
      <t>_https://drive.google.com/open?id=11U6dGgL0GkkDEqLy5Htw8oQ8iPQLoeuf</t>
    </r>
  </si>
  <si>
    <r>
      <rPr>
        <b/>
        <sz val="11"/>
        <rFont val="Calibri"/>
        <family val="2"/>
        <scheme val="minor"/>
      </rPr>
      <t>2018_S1</t>
    </r>
    <r>
      <rPr>
        <sz val="11"/>
        <rFont val="Calibri"/>
        <family val="2"/>
        <scheme val="minor"/>
      </rPr>
      <t xml:space="preserve">
</t>
    </r>
    <r>
      <rPr>
        <i/>
        <u/>
        <sz val="11"/>
        <rFont val="Calibri"/>
        <family val="2"/>
        <scheme val="minor"/>
      </rPr>
      <t xml:space="preserve">Tipo 2. Registro Avance Parcial o Final (Cuando en la consulta del plan existe avance previo)
</t>
    </r>
    <r>
      <rPr>
        <sz val="11"/>
        <rFont val="Calibri"/>
        <family val="2"/>
        <scheme val="minor"/>
      </rPr>
      <t>_CT 094 de 2013- Reclamación ante Seguros del Estado S.A., en trámite y acción de controversias contractuales en trámite ante el tribunal Contencioso Administrativo de Norte de Santander. El 31/05/2018 se admite la demanda de controversias contractuales, con notificación del 18/06/2018.
 CT 098 de 2013 - Reclamación ante Seguros Generales Suramericana S.A., en trámite; se atendió nueva solicitud de aclaración de información presentada por JC Lurduy Asociados SA (ajustadores externos) designados por Seguros Generales Suramericana S.A., mediante comunicación E-2018-015563 del 25/5/2018 y acción de controversias contractuales en trámite ante el Tribunal Contencioso Administrativo de Norte de Santander. A la fecha no se ha pronunciado el Tribunal.
CT 171 de 2013 - Reclamación ante CHUBB SEGUROS COLOMBIA S.A., en trámite y acción de Controversias Contractuales en trámite ante el Tribunal Contencioso Administrativo de Norte de Santander. A la fecha no se ha pronunciado el tribunal.</t>
    </r>
  </si>
  <si>
    <r>
      <rPr>
        <b/>
        <sz val="11"/>
        <rFont val="Calibri"/>
        <family val="2"/>
        <scheme val="minor"/>
      </rPr>
      <t>2018_S1</t>
    </r>
    <r>
      <rPr>
        <sz val="11"/>
        <rFont val="Calibri"/>
        <family val="2"/>
        <scheme val="minor"/>
      </rPr>
      <t xml:space="preserve">
_https://drive.google.com/open?id=1c6NDESNOvNUpPXH_zL7VNkjbhaNK41uD</t>
    </r>
  </si>
  <si>
    <r>
      <rPr>
        <b/>
        <sz val="11"/>
        <rFont val="Calibri"/>
        <family val="2"/>
        <scheme val="minor"/>
      </rPr>
      <t xml:space="preserve">2018_S1
</t>
    </r>
    <r>
      <rPr>
        <i/>
        <u/>
        <sz val="11"/>
        <rFont val="Calibri"/>
        <family val="2"/>
        <scheme val="minor"/>
      </rPr>
      <t xml:space="preserve">Tipo 1. Registro Nuevo (Cuando en la consulta del plan NO existe avance previo)
</t>
    </r>
    <r>
      <rPr>
        <sz val="11"/>
        <rFont val="Calibri"/>
        <family val="2"/>
        <scheme val="minor"/>
      </rPr>
      <t xml:space="preserve">_En obra se llevaron a cabo reuniones de  seguimiento a los hitos de programación de viviendas con la interventoría de las viviendas, del urbanismo,  la UT Nuevo Gramalote y el Fondo, reuniones de coordinación quincenales para evitar interferencias y pérdidas de tiempo entre contratistas.  Se generaron reportes de avance semanal, lo que permitió tomar decisiones informadas en la gestión del proyecto. 
No obstante la ejecución de las actividades propuestas en el marco del Plan de Mejoramiento, fue necesario llevar a cabo la reprogramación de los hitos de terminación y entrega de viviendas.  
Por lo anterior, el Fondo evaluó diferentes escenarios de las acciones a seguir para lograr el cumplimiento de los hitos.    Un primer escenario contempló la terminación unilateral del contrato, con consecuencias negativas para el plan de reasentamiento, como la parálisis total del proceso constructivo y en consecuencia el traslado de las familias al nuevo casco urbano de Gramalote, toda vez que implicaba: i) Perder la infraestructura implementada para la construcción de las viviendas: plantas de producción de concreto, campamento para alojamiento de personal foráneo, almacén, centro de acopio de materiales,  volquetas, maquinaria y oficina.  ii) Los recursos no invertidos no quedarían disponibles de manera inmediata, iii) Realizar un nuevo proceso de contratación con el tiempo y la gestión que ellos requiere implicaba adicionar mucho más tiempo a terminación y entrega de las viviendas, iv) Ante un eventual nuevo contratista, una parte de las viviendas podrían llegar a tener vacíos en cuanto a la cobertura de riesgo y calidad por parte de las aseguradas, y v) Tiempo adicional al ingreso de un nuevo contratista.  
Un segundo escenario, era declarar un siniestro contra las pólizas de cumplimiento para que la aseguradora respondiera asumiendo la terminación de las viviendas aun no terminadas.  Esto tendría como efecto la parálisis de la obra hasta tanto se surtiera todo el proceso previsto en el contrato para declarar el incumplimiento total o parcial del contratista y la aceptación por parte de la aseguradora.  No obstante lo anterior, se gestionó y radicó en Secretaría General del Fondo la solicitud de incumplimiento al contrato de obra, la cual no prosperó toda vez que en el desarrollo del debido proceso al momento de requerir las pruebas, el contratista cumplió el hito respecto del cual se había iniciado el proceso.   
Un tercer escenario, el cual fue adoptado por el Fondo, bajo el principio de Beneficio de oportunidad, fue realizar la prórroga del contrato bajo el parámetro de continuidad de las obras, planteando hitos de entrega parcial, fortalecimiento de las consideraciones para la aplicación de ANS y frentes de trabajo continuos, evitando las consecuencias que implicaría la terminación inmediata del contrato. </t>
    </r>
  </si>
  <si>
    <r>
      <rPr>
        <b/>
        <sz val="11"/>
        <rFont val="Calibri"/>
        <family val="2"/>
        <scheme val="minor"/>
      </rPr>
      <t xml:space="preserve">2018_S1
</t>
    </r>
    <r>
      <rPr>
        <sz val="11"/>
        <rFont val="Calibri"/>
        <family val="2"/>
        <scheme val="minor"/>
      </rPr>
      <t>_https://drive.google.com/open?id=1YEmoZJPqjxuREgDAK7nWZeU7cmuDKaXC</t>
    </r>
  </si>
  <si>
    <r>
      <rPr>
        <b/>
        <sz val="11"/>
        <rFont val="Calibri"/>
        <family val="2"/>
        <scheme val="minor"/>
      </rPr>
      <t xml:space="preserve">2018_S1
</t>
    </r>
    <r>
      <rPr>
        <sz val="11"/>
        <rFont val="Calibri"/>
        <family val="2"/>
        <scheme val="minor"/>
      </rPr>
      <t>_https://drive.google.com/open?id=1o3QzPKLcbImbZh9A-B1zwerDDnhT_w5y</t>
    </r>
  </si>
  <si>
    <r>
      <rPr>
        <b/>
        <sz val="11"/>
        <rFont val="Calibri"/>
        <family val="2"/>
        <scheme val="minor"/>
      </rPr>
      <t xml:space="preserve">2018_S1
</t>
    </r>
    <r>
      <rPr>
        <i/>
        <u/>
        <sz val="11"/>
        <rFont val="Calibri"/>
        <family val="2"/>
        <scheme val="minor"/>
      </rPr>
      <t xml:space="preserve">Tipo 1. Registro Nuevo (Cuando en la consulta del plan NO existe avance previo)
</t>
    </r>
    <r>
      <rPr>
        <sz val="11"/>
        <rFont val="Calibri"/>
        <family val="2"/>
        <scheme val="minor"/>
      </rPr>
      <t xml:space="preserve">_Se hizo seguimiento al cumplimiento de pagos por parte de los contratistas.  Se elaboró matriz de seguimiento (adjunto).  El Fondo solicitó hacer efectiva las pólizas de salarios y prestaciones sociales, sin embargo esta no prosperó toda vez que durante el proceso contractual el contratista allegó la evidencia del pago del periodo respecto del cual se hizo el requerimiento, desvirtuando con esto el objeto del proceso. </t>
    </r>
  </si>
  <si>
    <r>
      <rPr>
        <b/>
        <sz val="11"/>
        <rFont val="Calibri"/>
        <family val="2"/>
        <scheme val="minor"/>
      </rPr>
      <t xml:space="preserve">2018_S1
</t>
    </r>
    <r>
      <rPr>
        <sz val="11"/>
        <rFont val="Calibri"/>
        <family val="2"/>
        <scheme val="minor"/>
      </rPr>
      <t>_https://drive.google.com/open?id=1AssRszfiNNN1Z3fEHG-hBIgFuQ2a4czE</t>
    </r>
  </si>
  <si>
    <r>
      <rPr>
        <b/>
        <sz val="11"/>
        <rFont val="Calibri"/>
        <family val="2"/>
        <scheme val="minor"/>
      </rPr>
      <t xml:space="preserve">2018_S1
</t>
    </r>
    <r>
      <rPr>
        <i/>
        <u/>
        <sz val="11"/>
        <rFont val="Calibri"/>
        <family val="2"/>
        <scheme val="minor"/>
      </rPr>
      <t xml:space="preserve">Tipo 1. Registro Nuevo (Cuando en la consulta del plan NO existe avance previo)
</t>
    </r>
    <r>
      <rPr>
        <sz val="11"/>
        <rFont val="Calibri"/>
        <family val="2"/>
        <scheme val="minor"/>
      </rPr>
      <t xml:space="preserve">_Sólo las viviendas del grupo 1 requieren este tipo de seguimiento (que son las que contemplan mampostería estructural).   A la fecha se ha revisado el 100% de las construidas (390) y el porcentaje restante se encuentra en proceso de construcción motivo por el cual no se registra el 100% en la unidad de medida. </t>
    </r>
  </si>
  <si>
    <r>
      <rPr>
        <b/>
        <sz val="11"/>
        <rFont val="Calibri"/>
        <family val="2"/>
        <scheme val="minor"/>
      </rPr>
      <t xml:space="preserve">2018_S1
</t>
    </r>
    <r>
      <rPr>
        <sz val="11"/>
        <rFont val="Calibri"/>
        <family val="2"/>
        <scheme val="minor"/>
      </rPr>
      <t>_https://drive.google.com/open?id=1YBpSUzK3LCZiQPl9maqoqOh2_JYR6vbz</t>
    </r>
  </si>
  <si>
    <r>
      <rPr>
        <b/>
        <sz val="11"/>
        <rFont val="Calibri"/>
        <family val="2"/>
        <scheme val="minor"/>
      </rPr>
      <t xml:space="preserve">2018_S1
</t>
    </r>
    <r>
      <rPr>
        <i/>
        <u/>
        <sz val="11"/>
        <rFont val="Calibri"/>
        <family val="2"/>
        <scheme val="minor"/>
      </rPr>
      <t xml:space="preserve">Tipo 1. Registro Nuevo (Cuando en la consulta del plan NO existe avance previo)
</t>
    </r>
    <r>
      <rPr>
        <sz val="11"/>
        <rFont val="Calibri"/>
        <family val="2"/>
        <scheme val="minor"/>
      </rPr>
      <t xml:space="preserve">_Del total de viviendas a construir, se ha hecho la verificación en 694 (que corresponde al número de viviendas terminadas en el mes de junio de 2018) Por este motivo en el indicador se referencia el avance del 45%.  Del total de viviendas terminadas, se ha requerido ajuste en calidad por este tema una casa de la manzana 6.  En la manzana 6 se verificó la reparación de la dovela como se observa en la nota de campo 1220/NC 141.  Se allega evidencia nota de campo y documento de la interventoría Restrepo y Uribe en el que certifica la verificación hecha. </t>
    </r>
  </si>
  <si>
    <r>
      <rPr>
        <b/>
        <sz val="11"/>
        <rFont val="Calibri"/>
        <family val="2"/>
        <scheme val="minor"/>
      </rPr>
      <t xml:space="preserve">2018_S1
</t>
    </r>
    <r>
      <rPr>
        <sz val="11"/>
        <rFont val="Calibri"/>
        <family val="2"/>
        <scheme val="minor"/>
      </rPr>
      <t>_https://drive.google.com/open?id=1Rj3O73KEAwR1aSYg6MmXgg28hSE9VJD4</t>
    </r>
  </si>
  <si>
    <r>
      <rPr>
        <b/>
        <sz val="11"/>
        <rFont val="Calibri"/>
        <family val="2"/>
        <scheme val="minor"/>
      </rPr>
      <t xml:space="preserve">2018_S1
</t>
    </r>
    <r>
      <rPr>
        <i/>
        <u/>
        <sz val="11"/>
        <rFont val="Calibri"/>
        <family val="2"/>
        <scheme val="minor"/>
      </rPr>
      <t xml:space="preserve">Tipo 1. Registro Nuevo (Cuando en la consulta del plan NO existe avance previo)
</t>
    </r>
    <r>
      <rPr>
        <sz val="11"/>
        <rFont val="Calibri"/>
        <family val="2"/>
        <scheme val="minor"/>
      </rPr>
      <t xml:space="preserve">_De 694 viviendas terminadas con corte al 30 junio de 2018, se presenta la evidencia de 143 viviendas con seguimiento en el marco del plan de mejoramiento propuesto.   De estas 133 ya está cerradas. Las 10 restantes se encuentran en proceso de reparación.  </t>
    </r>
  </si>
  <si>
    <r>
      <rPr>
        <b/>
        <sz val="11"/>
        <rFont val="Calibri"/>
        <family val="2"/>
        <scheme val="minor"/>
      </rPr>
      <t xml:space="preserve">2018_S1
</t>
    </r>
    <r>
      <rPr>
        <sz val="11"/>
        <rFont val="Calibri"/>
        <family val="2"/>
        <scheme val="minor"/>
      </rPr>
      <t>_https://drive.google.com/open?id=18demD0XDyvUZn5kopDgPixtWl6o4sacN</t>
    </r>
  </si>
  <si>
    <r>
      <rPr>
        <b/>
        <sz val="11"/>
        <rFont val="Calibri"/>
        <family val="2"/>
        <scheme val="minor"/>
      </rPr>
      <t xml:space="preserve">2018_S1
</t>
    </r>
    <r>
      <rPr>
        <i/>
        <u/>
        <sz val="11"/>
        <rFont val="Calibri"/>
        <family val="2"/>
        <scheme val="minor"/>
      </rPr>
      <t xml:space="preserve">Tipo 1. Registro Nuevo (Cuando en la consulta del plan NO existe avance previo)
</t>
    </r>
    <r>
      <rPr>
        <sz val="11"/>
        <rFont val="Calibri"/>
        <family val="2"/>
        <scheme val="minor"/>
      </rPr>
      <t xml:space="preserve">_Se reporta 69% toda vez que del total del viviendas a construir, se ha hecho la verificación en todas las viviendas terminadas (694).  Sin embargo, una vez que los propietarios se trasladan a las nuevas viviendas, se hace una nueva verificación post -  entrega de las posibles humedades.   Se adjunta la evidencia de  verificación por parte de la interventoría y soporte de verificación (chequeo) de 143  viviendas.  10 se encuentran en reparación. </t>
    </r>
  </si>
  <si>
    <r>
      <rPr>
        <b/>
        <sz val="11"/>
        <rFont val="Calibri"/>
        <family val="2"/>
        <scheme val="minor"/>
      </rPr>
      <t xml:space="preserve">2018_S1
</t>
    </r>
    <r>
      <rPr>
        <sz val="11"/>
        <rFont val="Calibri"/>
        <family val="2"/>
        <scheme val="minor"/>
      </rPr>
      <t>_https://drive.google.com/open?id=1lC_mko0zJEVLvQ_AOO9tMbxEOPlA-lFc</t>
    </r>
  </si>
  <si>
    <r>
      <rPr>
        <b/>
        <sz val="11"/>
        <rFont val="Calibri"/>
        <family val="2"/>
        <scheme val="minor"/>
      </rPr>
      <t xml:space="preserve">2018_S1
</t>
    </r>
    <r>
      <rPr>
        <i/>
        <u/>
        <sz val="11"/>
        <rFont val="Calibri"/>
        <family val="2"/>
        <scheme val="minor"/>
      </rPr>
      <t xml:space="preserve">Tipo 1. Registro Nuevo (Cuando en la consulta del plan NO existe avance previo)
</t>
    </r>
    <r>
      <rPr>
        <sz val="11"/>
        <rFont val="Calibri"/>
        <family val="2"/>
        <scheme val="minor"/>
      </rPr>
      <t xml:space="preserve">_Se reporta 69% toda vez que del total del viviendas a construir, se ha hecho la verificación en todas las viviendas terminadas (694) con corte a junio.  Sin embargo, una vez que los propietarios se trasladan a las nuevas viviendas, se hace una nueva verificación post -  entrega de las posibles humedades.   Se adjunta la evidencia de  verificación por parte de la interventoría de las 694 viviendas y soporte de verificación (chequeo) de 143  viviendas en post entrega.  10 se encuentran en reparación. </t>
    </r>
  </si>
  <si>
    <r>
      <rPr>
        <b/>
        <sz val="11"/>
        <rFont val="Calibri"/>
        <family val="2"/>
        <scheme val="minor"/>
      </rPr>
      <t xml:space="preserve">2018_S1
</t>
    </r>
    <r>
      <rPr>
        <sz val="11"/>
        <rFont val="Calibri"/>
        <family val="2"/>
        <scheme val="minor"/>
      </rPr>
      <t>_https://drive.google.com/open?id=1Bi_HEfzBcRUmNkGq-sGGxHeHdS-YBi3C</t>
    </r>
  </si>
  <si>
    <r>
      <rPr>
        <b/>
        <sz val="11"/>
        <rFont val="Calibri"/>
        <family val="2"/>
        <scheme val="minor"/>
      </rPr>
      <t xml:space="preserve">2018_S1
</t>
    </r>
    <r>
      <rPr>
        <i/>
        <u/>
        <sz val="11"/>
        <rFont val="Calibri"/>
        <family val="2"/>
        <scheme val="minor"/>
      </rPr>
      <t xml:space="preserve">Tipo 1. Registro Nuevo (Cuando en la consulta del plan NO existe avance previo)
</t>
    </r>
    <r>
      <rPr>
        <sz val="11"/>
        <rFont val="Calibri"/>
        <family val="2"/>
        <scheme val="minor"/>
      </rPr>
      <t xml:space="preserve">_Se reporta 69% toda vez que del total del viviendas a construir, se ha hecho la verificación en todas las viviendas terminadas (694) con corte a junio.  Se adjunta la evidencia de  verificación por parte de la interventoría de las 694 viviendas y soporte de verificación (chequeo) de 143  viviendas en post entrega. 10 se encuentran en verificación.   </t>
    </r>
  </si>
  <si>
    <r>
      <rPr>
        <b/>
        <sz val="11"/>
        <rFont val="Calibri"/>
        <family val="2"/>
        <scheme val="minor"/>
      </rPr>
      <t xml:space="preserve">2018_S1
</t>
    </r>
    <r>
      <rPr>
        <sz val="11"/>
        <rFont val="Calibri"/>
        <family val="2"/>
        <scheme val="minor"/>
      </rPr>
      <t>_https://drive.google.com/open?id=1vduo14pcoXzmm9omGDHt1MvM3KJSiii3</t>
    </r>
  </si>
  <si>
    <r>
      <rPr>
        <b/>
        <sz val="11"/>
        <rFont val="Calibri"/>
        <family val="2"/>
        <scheme val="minor"/>
      </rPr>
      <t xml:space="preserve">2018_S1
</t>
    </r>
    <r>
      <rPr>
        <i/>
        <u/>
        <sz val="11"/>
        <rFont val="Calibri"/>
        <family val="2"/>
        <scheme val="minor"/>
      </rPr>
      <t xml:space="preserve">Tipo 1. Registro Nuevo (Cuando en la consulta del plan NO existe avance previo)
</t>
    </r>
    <r>
      <rPr>
        <sz val="11"/>
        <rFont val="Calibri"/>
        <family val="2"/>
        <scheme val="minor"/>
      </rPr>
      <t xml:space="preserve">_Se reporta 69% toda vez que del total del viviendas a construir (1007), se ha hecho la verificación en todas las viviendas terminadas (694) con corte a junio.  Se adjunta la evidencia de  verificación por parte de la interventoría de las 694 viviendas y soporte de verificación (chequeo) de 143  viviendas en post entrega. Con esto se evidencia las acciones de calidad: Las viviendas revisadas que no han requerido reparación y las revisadas reparadas. </t>
    </r>
  </si>
  <si>
    <r>
      <rPr>
        <b/>
        <sz val="11"/>
        <rFont val="Calibri"/>
        <family val="2"/>
        <scheme val="minor"/>
      </rPr>
      <t xml:space="preserve">2018_S1
</t>
    </r>
    <r>
      <rPr>
        <sz val="11"/>
        <rFont val="Calibri"/>
        <family val="2"/>
        <scheme val="minor"/>
      </rPr>
      <t>_https://drive.google.com/open?id=19DvwFEHF_v_VlIr0PB8P1dmTj_KA2kEM</t>
    </r>
  </si>
  <si>
    <r>
      <rPr>
        <b/>
        <sz val="11"/>
        <rFont val="Calibri"/>
        <family val="2"/>
        <scheme val="minor"/>
      </rPr>
      <t xml:space="preserve">2018_S1
</t>
    </r>
    <r>
      <rPr>
        <sz val="11"/>
        <rFont val="Calibri"/>
        <family val="2"/>
        <scheme val="minor"/>
      </rPr>
      <t>_https://drive.google.com/open?id=1rvvsxQBcin98onthsg-DsRUNVV_obF--</t>
    </r>
  </si>
  <si>
    <r>
      <rPr>
        <b/>
        <sz val="11"/>
        <rFont val="Calibri"/>
        <family val="2"/>
        <scheme val="minor"/>
      </rPr>
      <t xml:space="preserve">2018_Q1
</t>
    </r>
    <r>
      <rPr>
        <sz val="11"/>
        <rFont val="Calibri"/>
        <family val="2"/>
        <scheme val="minor"/>
      </rPr>
      <t xml:space="preserve">No. lotes recibidos / No. lotes entregados por el contratista de urbanismo : Rta: 814/814. 
Se hicieron drenajes provisionales  con el propósito de tener un manejo adecuado de las aguas  lluvias y evitar afectaciones sobre las viviendas.  
Estos drenajes provisionaels cubren 76 lotes, además de los definitivos que cubren 240 lotes.  
Se verificó que en 422 lotes no era necesaria la construcción de cunetas  porque no  se presenta  afectación. 
Durante la revisión por manzanas, se verificó que  los andenes perimetrales cumplieran con la pendiente y el metraje correspondiente en la fachada de acuerdo con los diseños.
Actividad finalizada 
</t>
    </r>
    <r>
      <rPr>
        <b/>
        <sz val="11"/>
        <rFont val="Calibri"/>
        <family val="2"/>
        <scheme val="minor"/>
      </rPr>
      <t xml:space="preserve">2018_S1
</t>
    </r>
    <r>
      <rPr>
        <sz val="11"/>
        <rFont val="Calibri"/>
        <family val="2"/>
        <scheme val="minor"/>
      </rPr>
      <t>_</t>
    </r>
    <r>
      <rPr>
        <i/>
        <u/>
        <sz val="11"/>
        <rFont val="Calibri"/>
        <family val="2"/>
        <scheme val="minor"/>
      </rPr>
      <t>Tipo 1. Registro Nuevo (Cuando en la consulta del plan NO existe avance previo)</t>
    </r>
    <r>
      <rPr>
        <i/>
        <sz val="11"/>
        <rFont val="Calibri"/>
        <family val="2"/>
        <scheme val="minor"/>
      </rPr>
      <t xml:space="preserve">
S</t>
    </r>
    <r>
      <rPr>
        <sz val="11"/>
        <rFont val="Calibri"/>
        <family val="2"/>
        <scheme val="minor"/>
      </rPr>
      <t>e reporta 69% toda vez que del total del viviendas a construir (1007), se ha hecho la verificación en todas las viviendas terminadas (694) con corte a junio.  Se adjunta la evidencia de  verificación por parte de la interventoría de las 694 viviendas y soporte de verificación (chequeo) de 143  viviendas en post entrega. Con esto se evidencia las acciones de calidad. 
_</t>
    </r>
    <r>
      <rPr>
        <i/>
        <u/>
        <sz val="11"/>
        <rFont val="Calibri"/>
        <family val="2"/>
        <scheme val="minor"/>
      </rPr>
      <t>Tipo 2. Registro Avance Parcial o Final (Cuando en la consulta del plan existe avance previo)</t>
    </r>
    <r>
      <rPr>
        <sz val="11"/>
        <rFont val="Calibri"/>
        <family val="2"/>
        <scheme val="minor"/>
      </rPr>
      <t xml:space="preserve">
_De acuerdo con la firma interventora de urbanismo Restrepo y Uribe,  se acordó el cambio de la pintura sobre el adoquín de arcilla por baldosas guía. Durante el mes de mayo se realizó una visita en campo para priorizar las áreas donde se instalarán estos elementos.   Actividad pendiente por ejecutar. </t>
    </r>
  </si>
  <si>
    <r>
      <rPr>
        <b/>
        <sz val="11"/>
        <rFont val="Calibri"/>
        <family val="2"/>
        <scheme val="minor"/>
      </rPr>
      <t>2018_Q1</t>
    </r>
    <r>
      <rPr>
        <sz val="11"/>
        <rFont val="Calibri"/>
        <family val="2"/>
        <scheme val="minor"/>
      </rPr>
      <t xml:space="preserve">
https://drive.google.com/open?id=19lwU3cE8_rHoOv1OIDJFPrI1PlKhNcNn
</t>
    </r>
    <r>
      <rPr>
        <b/>
        <sz val="11"/>
        <rFont val="Calibri"/>
        <family val="2"/>
        <scheme val="minor"/>
      </rPr>
      <t xml:space="preserve">2018_S1
</t>
    </r>
    <r>
      <rPr>
        <sz val="11"/>
        <rFont val="Calibri"/>
        <family val="2"/>
        <scheme val="minor"/>
      </rPr>
      <t>_https://drive.google.com/open?id=1NiZ1jerU4oea3Su8YvMVFCrPVeBWhVS3
_https://drive.google.com/open?id=1-d_ILVl3QQOynrZkEAymO-vJueF3e3FC</t>
    </r>
  </si>
  <si>
    <r>
      <rPr>
        <b/>
        <sz val="11"/>
        <rFont val="Calibri"/>
        <family val="2"/>
        <scheme val="minor"/>
      </rPr>
      <t>2018_Q1</t>
    </r>
    <r>
      <rPr>
        <sz val="11"/>
        <rFont val="Calibri"/>
        <family val="2"/>
        <scheme val="minor"/>
      </rPr>
      <t xml:space="preserve">
Se encuentra en proceso de definición de recursos necesarios para ejecutar la instalación de las franjas demarcadoras, debido a que esta actividad no se encontraba previsto dentro del alcance del contrato. </t>
    </r>
  </si>
  <si>
    <r>
      <rPr>
        <b/>
        <sz val="11"/>
        <rFont val="Calibri"/>
        <family val="2"/>
        <scheme val="minor"/>
      </rPr>
      <t>2018_Q1</t>
    </r>
    <r>
      <rPr>
        <sz val="11"/>
        <rFont val="Calibri"/>
        <family val="2"/>
        <scheme val="minor"/>
      </rPr>
      <t xml:space="preserve">
https://drive.google.com/open?id=10TpKSUdc6VkvublFXeq8_ciBhZlNcz8Z</t>
    </r>
  </si>
  <si>
    <r>
      <t xml:space="preserve">2018_Q1
</t>
    </r>
    <r>
      <rPr>
        <sz val="11"/>
        <rFont val="Calibri"/>
        <family val="2"/>
        <scheme val="minor"/>
      </rPr>
      <t xml:space="preserve">Se llevó a cabo la verificación de  la instalación del sistema de anclaje y protección.  </t>
    </r>
  </si>
  <si>
    <r>
      <t xml:space="preserve">2018_Q1
</t>
    </r>
    <r>
      <rPr>
        <sz val="11"/>
        <rFont val="Calibri"/>
        <family val="2"/>
        <scheme val="minor"/>
      </rPr>
      <t>https://drive.google.com/open?id=1b1-t2ItcnAk-8KExzKesobgerej0hVgg</t>
    </r>
  </si>
  <si>
    <r>
      <t xml:space="preserve">2018_Q1
</t>
    </r>
    <r>
      <rPr>
        <sz val="11"/>
        <rFont val="Calibri"/>
        <family val="2"/>
        <scheme val="minor"/>
      </rPr>
      <t xml:space="preserve">Se revisó nuevamente la normatividad con respecto a las dimensiones de las rampas de acceso de acuerdo a la NTC 4143 ACCESIBILIDAD DE LAS PERSONAS AL MEDIO FÍSICO, EDIFICIO, RAMPAS FIJAS. El consorcio Monguí II hizo entrega de los diseños para las rampas de acceso el día 17 de Octubre de 2017, los cuales fueron revisados y aprobados por la interventoría. Se ajsutaron las pendientes de acuerdo con la normatividad. </t>
    </r>
  </si>
  <si>
    <r>
      <t xml:space="preserve">2018_Q1
</t>
    </r>
    <r>
      <rPr>
        <sz val="11"/>
        <rFont val="Calibri"/>
        <family val="2"/>
        <scheme val="minor"/>
      </rPr>
      <t>https://drive.google.com/open?id=1ElDGbcW346BDQ3WP4tAcITGOkXWof85n</t>
    </r>
  </si>
  <si>
    <r>
      <t xml:space="preserve">2018_Q1
</t>
    </r>
    <r>
      <rPr>
        <sz val="11"/>
        <rFont val="Calibri"/>
        <family val="2"/>
        <scheme val="minor"/>
      </rPr>
      <t>De acuerdo a la visita realizada por el cuerpo de bomberos de Cúcuta los días 01 y 15 de diciembre, el día 18 de diciembre se emitió el certificado conforme al Informe de inspección y prueba hidráulica.</t>
    </r>
  </si>
  <si>
    <r>
      <t xml:space="preserve">2018_Q1
</t>
    </r>
    <r>
      <rPr>
        <sz val="11"/>
        <rFont val="Calibri"/>
        <family val="2"/>
        <scheme val="minor"/>
      </rPr>
      <t>https://drive.google.com/open?id=19iEdAPUzaFWrGeMwCCjm3SEgLKcL2EGx</t>
    </r>
  </si>
  <si>
    <r>
      <t xml:space="preserve">2018_Q1
</t>
    </r>
    <r>
      <rPr>
        <sz val="11"/>
        <rFont val="Calibri"/>
        <family val="2"/>
        <scheme val="minor"/>
      </rPr>
      <t xml:space="preserve">6 campañas con la comunidad y los contratistas de obra. </t>
    </r>
  </si>
  <si>
    <r>
      <t xml:space="preserve">2018_Q1
</t>
    </r>
    <r>
      <rPr>
        <sz val="11"/>
        <rFont val="Calibri"/>
        <family val="2"/>
        <scheme val="minor"/>
      </rPr>
      <t>https://drive.google.com/open?id=1ML2AVBw9_biYqFAV2LnsqXhofhFrKzqy</t>
    </r>
  </si>
  <si>
    <r>
      <t xml:space="preserve">2018_Q1
</t>
    </r>
    <r>
      <rPr>
        <sz val="11"/>
        <rFont val="Calibri"/>
        <family val="2"/>
        <scheme val="minor"/>
      </rPr>
      <t xml:space="preserve">Se realizó verificación del estado de los bordillos y andenes construidos en el proyecto, determinando que las dilataciones presentadas en los bordillos corresponden a las juntas de los elementos prefabricados, los cuales tienen una longitud de 0.80 m.
Se realizó ajuste en campo de los bordillos afectados en los sectores determinados por la interventorÍa como se observa en el documento de evidencia. </t>
    </r>
  </si>
  <si>
    <r>
      <t xml:space="preserve">2018_Q1
</t>
    </r>
    <r>
      <rPr>
        <sz val="11"/>
        <rFont val="Calibri"/>
        <family val="2"/>
        <scheme val="minor"/>
      </rPr>
      <t>https://drive.google.com/open?id=1CqJnL-6yy2KHTKO8TuI2_eyBhhSPFNQb</t>
    </r>
  </si>
  <si>
    <t xml:space="preserve">Saldos sin amortizar cuenta 142013-Avances y Anticipos Entregados. Administrativo.Se presentan saldos por valor de $17.373 millones de giros de recursos entregados por el FA a contratistas por concepto de anticipos para la ejecución de obras contratadas, los cuales no han sido amortizados contablemente a pesar de que  se encuentran terminados, liquidados y/o en procesos judiciales(...)
</t>
  </si>
  <si>
    <t>Insuficientes mecanismos de seguimiento, verificacion y control  en los contratos que presentan anticipos</t>
  </si>
  <si>
    <t xml:space="preserve">Establecer controles que garanticen la adecuada verificacion y evaluacion del sector, respecto a  la informacion presentada pór el Equipo de Trabajo de Gestion Financiera en las actas de conciliacion de información de avances y anticipos entregados
</t>
  </si>
  <si>
    <t>Incluir en las actas de anticipos un  párrafo  indicando  que la información   ha sido verificada por  parte de los sectores.</t>
  </si>
  <si>
    <t>Actas</t>
  </si>
  <si>
    <t>Actas de conciliación de información de  avances y anticipos entregados se debe complementar indicando el estado de obra y observaciones en caso de requerirse información adicional</t>
  </si>
  <si>
    <t>Gastos por Proyectos-Cuenta 55-Gasto Público Social. Administrativo con presunta incidencia Disciplinaria.El saldo de esta cuenta no permite conocer a que proyecto o contrato corresponde; los terceros que componen cada subcuenta no se encuentran clasificados o desagregados por contrato, de tal forma que no es posible determinar por sector la cifra cargada durante el año  (...)</t>
  </si>
  <si>
    <t>Deficiencia en la parametrización contable  del grupo 55-Gasto Público Social, por parte de la administración SIIF y la Contaduría General de la Nación</t>
  </si>
  <si>
    <t xml:space="preserve">Solicitar  a la administración del SIIFy a la Contaduria General de la Nación la parametrización contable del grupo55-Gasto Público Social, conforme lo observado por la CGR.
</t>
  </si>
  <si>
    <t>Solicitud parametrización contable</t>
  </si>
  <si>
    <t>Oficio de solicitud</t>
  </si>
  <si>
    <t>Dar aplicación a la respuesta emitida</t>
  </si>
  <si>
    <t xml:space="preserve">Documento de aplicación </t>
  </si>
  <si>
    <t>Notas a los Estados Contables. Administrativo con presunta connotación disciplinaria. En las notas especificas a los Estados Contables persisten deficiencias, que afectan uno de los objetivos de las mismas que es el de revelar información adicional sobre las transacciones, hechos y operaciones que permitan obtener elementos sobre el tratamiento o movimiento contable(...)</t>
  </si>
  <si>
    <t xml:space="preserve">Falta detallar información en las notas a los estados financieros de algunas subcuentas </t>
  </si>
  <si>
    <t>Complementar el detalle de la descripción de los hechos económicos relevantes en las notas a los Estados Financieros, incluyendo las variables solicitadas en el hallazgo de la CGR.</t>
  </si>
  <si>
    <t>Notas a los Estados Financieros indicando las revelaciones del  Grupo 55-Gasto Publico Social de acuerdo al Nuevo Marco Normativo</t>
  </si>
  <si>
    <t>Notas a los Estados Financieros</t>
  </si>
  <si>
    <t>Información SIIF Cuenta 192603-Derechos en Fideicomiso. Administrativo.El SIIF Nación II en la cuenta 192603 no permite la generación de listados en donde se reflejen los saldos y movimientos de las cuentas a nivel de terceros de los patrimonios autónomos constituidos con la PREVISORA y el CONSORCIO FADAP para el manejo de los recursos del FA (...)</t>
  </si>
  <si>
    <t>Deficiencia en la parametrización contable  de la subcuenta 192603-Derechos en Fideicomiso, por parte de la administración SIIF y la Contaduría General de la Nación</t>
  </si>
  <si>
    <t xml:space="preserve">Solicitar a la administración del SIIF y a la Contaduria General de la Nación la parametrización contable de  la subcuenta 192603-Derechos en Fideicomiso, conforme lo observado por la CGR.
</t>
  </si>
  <si>
    <t>Administración de riesgos del proceso contable. Administrativo. Se observa que existen deficiencias en las etapas de Reconocimiento, revelación y Otras acciones de control, en razón a la no aplicación de normas y procedimientos establecidos por la doctrina contable para la revelación y amortización de los gastos asociados a los proyectos y/o contratos (...)</t>
  </si>
  <si>
    <t>Revisar y ajustar los controles y riesgos del proceso contable</t>
  </si>
  <si>
    <t xml:space="preserve">Ajustar los controles y riesgos del proceso contable
</t>
  </si>
  <si>
    <t>Controles y riesgos ajustados</t>
  </si>
  <si>
    <t>Soporte del seguimiento a la implementacion de controles del proceso contable</t>
  </si>
  <si>
    <t>Documento soporte</t>
  </si>
  <si>
    <t>Reserva Presupuestal 2016 frente a compromisos cubiertos con la misma. Administrativo. Analizados los pagos efectuados durante el 2017 con recursos reservados en la vigencia 2016, se identifica que el FA pagó $151,74 millones de los compromisos que se encontraban dentro del listado de justificación de la reserva del 2016 (..)</t>
  </si>
  <si>
    <t>Debilidades en la ejecución de la reserva presupuestal</t>
  </si>
  <si>
    <t>Aclarar en el manual de recursos de inversión lo relacionado con la reserva presupuestal</t>
  </si>
  <si>
    <t>Manual de recursos de inversión modificado</t>
  </si>
  <si>
    <t>Manual</t>
  </si>
  <si>
    <t xml:space="preserve">Socializar el manual de recursos de inversión </t>
  </si>
  <si>
    <t>Manual socializado</t>
  </si>
  <si>
    <t>Documento soporte de socializadión</t>
  </si>
  <si>
    <t>Administrativo. Reserva Presupuestal por el 100% del presupuesto asignado para la vigencia 2016. La CGR observa a la Entidad respecto a lo no ejecución de la asignación durante la vigencia 2016, y el manejo que se le ha dado a la figura de la reserva presupuestal.</t>
  </si>
  <si>
    <t>Socializar el manual de recursos de inversión respecto a la reserva presupuestal</t>
  </si>
  <si>
    <t>Documento de socialización</t>
  </si>
  <si>
    <t>Documenot</t>
  </si>
  <si>
    <t>Administrativo. Valor reservado en 2016 reporte SIIF y según detalle de contratos que respaldan la reserva. Diferencia de $ 300 millones en valor reportado de reserva presupuestal 2016, en los datos del SIIF, comparados con la relación de contratos suministrada.</t>
  </si>
  <si>
    <t>Según la CGR se debe a debilidades en la diferenciación de las fuentes de financiación.</t>
  </si>
  <si>
    <t>Elaborar el documento justificativo teniendo en  cuenta los ajustes que se hagan en el manual de manejo de recursos de inversión, aclarando las fuentes de los recursos en los casos que sean necesarios.</t>
  </si>
  <si>
    <t>Realización de ajustes en el documento justificativo</t>
  </si>
  <si>
    <t>Documento con ajustes</t>
  </si>
  <si>
    <t>Administrativo. Relacion de contratos suministrada por el Fondo Adaptación, concerniente a los compromisos objetos de reserva a 31 de diciembre de 2016. La CGR observa un error de digitación en uno de los registro de la relación de contratos respaldados con recursos de la vigencia 2016, que fue suministrada por el Fondo Adaptación</t>
  </si>
  <si>
    <t xml:space="preserve">Según la CGR se debe a debilidades de controles en el manejo y registro de la información. </t>
  </si>
  <si>
    <t>Solicitar por escrito verificación de las cifras que se encuentran en el documento justificativo, por parte de cada uno de los responsables de dicha información.</t>
  </si>
  <si>
    <t>Solicitar por escrito verificación de las cifras que se encuentran en el documento justificativo,</t>
  </si>
  <si>
    <t>Correo de solicitud de verificación</t>
  </si>
  <si>
    <t xml:space="preserve">Administrativo. Reserva presupuestal de contratos cuyo plazo de ejecución supera la vigencia. Se constituyó reserva presupuestal por la cuantia total de contratos cuyo plazo de ejecución superó la vigencia.  Adicionalmente dice la CGR que se presentaron "deficiencias en el desarrollo de los proyectos y en las labores de supervisión y por ende en el cumplimiento de los plazos..." </t>
  </si>
  <si>
    <t>Según la CGR es debido a "una inadecuada identificación  y cuantificación de las necesidades que deben ser financiadas por las reservas presupuestales"</t>
  </si>
  <si>
    <t>Elaborar el documento justificativo teniendo en  cuenta los ajustes que se hagan en el manual de manejo de recursos de inversión.</t>
  </si>
  <si>
    <t>Elaborar un análisis de causas de la constitución de reserva de la Entidad que incluya posibles acciones de mejora continua para le Entidad.</t>
  </si>
  <si>
    <t>Elaborar un análisis de causas de la constitución de reserva.</t>
  </si>
  <si>
    <t xml:space="preserve">Documento </t>
  </si>
  <si>
    <t>Administrativo. Grado de avance en la ejecución de los contratos asignados a un mismo contratista. Debilidades en el seguimiento por parte del Fondo Adaptación  y oportunidad en la atención a los beneficiarios de La Guajira.</t>
  </si>
  <si>
    <t>Grado de avance en la ejecución de cinco (5) contratos asignados a un mismo contratista en La Guajira.</t>
  </si>
  <si>
    <t xml:space="preserve">Realizar seguimiento bimestral frente a los cronogramas de actividades en cada uno de los 5 proyectos y en caso de no reportar cumplimiento en las fechas pactadas aplicar ANS y/o aplicación de multas al OZ. </t>
  </si>
  <si>
    <t>Seguimiento con Cronograma de entrega y con informe mensual sobre el cumplimiento del mismo.</t>
  </si>
  <si>
    <t>Cronograma de Entrega</t>
  </si>
  <si>
    <t>informe bimestral de cumplimiento.</t>
  </si>
  <si>
    <t>Administrativo. Liberación de recursos para proyectos en curso. Administrativo. la CGR considera que existe dificultad del Fondo Adaptación en la identificación de los excedentes provenientes de la liquidación de los contratos por finalizar lo que no le permite al Fondo establecer si como fruto de las liquidaciones es posible utilizar excedentes para el desarrollo de otros proyectos</t>
  </si>
  <si>
    <t>Dificultad del Fondo Adaptación en la identificación de los excedentes provenientes de la liquidación de los contratos por finalizar</t>
  </si>
  <si>
    <t>Consolidación de matriz de liquidacion de contratos que permita rastrear y gestionar los recursos a liberar</t>
  </si>
  <si>
    <t>Seguimiento  de la matriz de de liquidación de los contratos con 100% de la información correspondiente a las liquidaciones de contratos que ya se encuentran terminados</t>
  </si>
  <si>
    <t xml:space="preserve">Matriz Actualizada </t>
  </si>
  <si>
    <t>Administrativo. Planeación presupuestal 2017 para 2018. Según la CGR: (i) no se evidenciaron bases de cálculo soportes para cuantificar las necesidades de inversión y (ii) las justificaciones del anteproyecto carecen de cantidades de bienes y servicios requeridos.</t>
  </si>
  <si>
    <t>Según la CGR se debe a la "falta de identificación y determinación de las necesidades concretas de los proyectos a financiar y su estado" entre otras.</t>
  </si>
  <si>
    <t>Elaborar un documento que evidencie que el anteproyecto del 2019 se implementaron las mejoras mejoras mencionadas por el CGR, y que la Entidad cuenta con el procedimiento que garantiza su aplicación para futuras vigencias. Lo anterior teniendo en cuenta que ya se adelantó el ejercicio de planeación para la vigencia 2019.</t>
  </si>
  <si>
    <t xml:space="preserve">Elaboración de un documento que evidencie que para el anteproyecto de la vigencia 2019 se hicieron mejoras, dentro de estas las observadas por la CGR. </t>
  </si>
  <si>
    <t>Documento que evidencie soportes de la planeación presupuestal</t>
  </si>
  <si>
    <t>Administrativo con presunta connotación disciplinaria, constitución de reserva presupuestal por el valor total del presupuesto asignado para gastos de inversión a 31 de diciembre de 2017. a 31-12-17 se constituyeron reservas presupuestales correspondientes al 100% de la apropiación presupuestal asignada para la vigencia 2017</t>
  </si>
  <si>
    <t>Según la CGR  se debe a Debilidades en la ejecución de la reserva presupuestal</t>
  </si>
  <si>
    <t>Según la CGR  se debe a  Debilidades en la ejecución de la reserva presupuestal</t>
  </si>
  <si>
    <t>Administrativo. Oportunidad en el desarrollo de actividades correspondientes al proyecto de inversión. Analizando el grado de cumplimiento de las metas y utilización del presupuesto para cada una de las metas que se relacionan en el CONPES 3776 de 2013; se determinó que el grado de avance no es significativo para algunos de los productos propuestos en los sectores y macroproyectos.</t>
  </si>
  <si>
    <t>Se evidencia debilidades en la planeación y programación para el cumplimiento de las metas consignadas en el CONPES.  Se observan deficiencias en la gestión operativa del Fondo que afectan el cumplimiento de sus objetivos misionales y que impactan de manera directa la atención y asistencia de la población vulnerable afectada por el "Fenomeno de la Niña"</t>
  </si>
  <si>
    <t>Elaborar trimestralmente el análisis sobre cumplimiento de metas y gestión de riesgo de la gestión de proyectos  por sector y macroporyecto, que incluye el análisis de causas y acciones de mejora  en concordancia con el plan de acción de la entidad.</t>
  </si>
  <si>
    <t>Administrativo con presunta connotación disciplinaria. Contrato 2017- 146 del 20 de 02/2017-Urbanización Lucerna-La Unión Nariño. Oportunidad en la entrega del proyecto Urbanización La Lucerna.</t>
  </si>
  <si>
    <t>Deficiencias en la Planeación, Seguimiento y Control en la ejecución del proyecto y oportunidad en la atención de los beneficiarios.</t>
  </si>
  <si>
    <t xml:space="preserve">Realizar seguimiento a las actividades finales propias de un proyecto en ejecución. 
</t>
  </si>
  <si>
    <t>Seguimiento periodico a la obra para verificar las actividades finales de ejecución</t>
  </si>
  <si>
    <t>Visita e informe bimestral</t>
  </si>
  <si>
    <t xml:space="preserve">Realizar seguimiento a las actividades finales propias de un proyecto en ejecución. </t>
  </si>
  <si>
    <t>Seguimiento periodico a la obra para verificar las actividades finales de ejecución.</t>
  </si>
  <si>
    <t>Visita e informe bimestral.</t>
  </si>
  <si>
    <t>Hacer Reunion y  levantar acta en donde se defina el valor de las obras de conexión de acueducto y alcantarillado para financiarlas, ejecutarlas y entregar el proyecto.</t>
  </si>
  <si>
    <t xml:space="preserve">Convocar reunion con Operador zonal, Constructor, verificar valores de la obra necesaria, levantar acta para determinar el valor de la obra para su financiación. </t>
  </si>
  <si>
    <t>reunion realizada que conste en acta.</t>
  </si>
  <si>
    <t>Administrativo. con presunta connotación disciplinaria. Contrato 2015-1142 - Urbanización Nuevo Amanecer -Municipio Linares Nariño. Oportunidad de desarrollo del proyecto urbanización Nuevo Amanecer - Linares (Nariño)</t>
  </si>
  <si>
    <t>Hacer reunion con la interventoria de obra y el OZ para determinar la solución tecnica sobre las observaciones realizadas y hacer seguimiento a estas actividades para la terminación del proyecto.</t>
  </si>
  <si>
    <t>Convocar reunion y levantar acta y Seguimiento periodico a la obra para verificar las actividades finales de ejecución.</t>
  </si>
  <si>
    <t>Reunión realizada, acta firmada</t>
  </si>
  <si>
    <t xml:space="preserve">Hacer reunion con la interventoria de obra y el OZ para determinar la solución tecnica sobre las observaciones realizadas y hacer seguimiento a estas actividades para la terminación del proyecto. </t>
  </si>
  <si>
    <t xml:space="preserve">Reunión realizada, acta firmada 
</t>
  </si>
  <si>
    <t>Hacer Reunion dejando constancia en acta  donde se defina el valor de las obras de conexión de acueducto y alcantarillado, para financiarlas, ejecutarlas y entregar el proyecto.</t>
  </si>
  <si>
    <t>Reunion realizada que conste en acta.</t>
  </si>
  <si>
    <t>Administrativo. con presunta connotación disciplinaria. Contrato 2015-1133 - Urbanización Villa Paola -MunicipioMiranda, Cauca. Oportunidad de desarrollo del proyecto urbanización Villa Paola - Miranda (Cauca)</t>
  </si>
  <si>
    <t>Realizar seguimiento para garantizar la fecha de terminación y entrega de las 109 soluciones de vivienda.</t>
  </si>
  <si>
    <t>Administrativo. con presunta connotación disciplinaria. Contrato 2015 - 473, 525, 465. Oportunidad de desarrollo de algunos proyectos del departamento de Nariño contrato 2015-473, 525, 465</t>
  </si>
  <si>
    <t>Hacer reunion con la interventoria de obra y el OZ para determinar la solución tecnica sobre las observaciones realizadas</t>
  </si>
  <si>
    <t>Convocar reunion y levantar acta con descripción de actividaes</t>
  </si>
  <si>
    <t>Administrativo. con presunta connotación disciplinaria. Contrato CNT 2015-475 Oportunidad de desarrollo de algunos proyectos del departamento de Cauca contrato CNT-2015-475</t>
  </si>
  <si>
    <t>Hacer reunión con el interventor de obra y el OZ para determinar la solución tecnica sobre las observaciones realizadas</t>
  </si>
  <si>
    <t>PM AUD 2017</t>
  </si>
  <si>
    <t>Hacer reunión con el interventor de obra y el OZ para determinar la solución tecnica sobre las observaciones realizadas.</t>
  </si>
  <si>
    <t>Realizar seguimiento periodico para garantizar la terminación y entrega de las viviendas contratadas.</t>
  </si>
  <si>
    <t xml:space="preserve">Seguimiento periodico a la obra para verificar las actividades de terminación y entrega de las viviendas </t>
  </si>
  <si>
    <r>
      <t>Visita e informe bimestral</t>
    </r>
    <r>
      <rPr>
        <u/>
        <sz val="11"/>
        <rFont val="Calibri"/>
        <family val="2"/>
        <scheme val="minor"/>
      </rPr>
      <t/>
    </r>
  </si>
  <si>
    <t>Administrativo con presunta connotación disciplinaria. Colegios Ubicados en Zona Rural del Departamento del Cauca.
Incumplimiento con la norma técnica por utilización de espacios.
Lotes ubicados en zonas de riesgo con altas pendientes.
Incumplimiento del RETIE.
Deficiencias en las cubiertas.
ER Loma Baja no cumple con continuidad de rampas
Presunta incidencia disciplinaria</t>
  </si>
  <si>
    <t>Posible deficiencia en la planeación, seguimiento, control, en las condiciones del marco normativo y la no oportunidad en atender necesidades de personas damnificadas.
Contravenir las normas establecidas Artículo 209 de la Constitución, Ley 489 de 1998 art 3 y 4 sobre principios y finalidades función administrativa.
Presunta incidencia disciplinaria.</t>
  </si>
  <si>
    <t>Seguimiento a proyectos con la elaboración de informes de seguimiento por parte de los supervisores .</t>
  </si>
  <si>
    <t>Informe (la revisión del cumplimiento de las normas técnicas de acuerdo a las observaciones realizadas por el supervisor del proyecto, el cumplimiento del RETIE y la revisión de las áreas de recreación utilizadas por los alumnos de las instituciones educativas</t>
  </si>
  <si>
    <t xml:space="preserve">Informe de seguimiento final del proyecto (supervisor del proyecto) </t>
  </si>
  <si>
    <t>realizar capacitación a los supervisores del sector Educación en Responsabilidad de los Supervisores e Interventores en el seguimiento y control de Contratos Estatales</t>
  </si>
  <si>
    <t>capacitación en Responsabilidad en el seguimiento y control de Contratos Estatales</t>
  </si>
  <si>
    <t xml:space="preserve">Una Capacitación </t>
  </si>
  <si>
    <t>Administrativo con presunta connotación disciplinaria. Principio de colaboración entre entidades públicas. falta de colaboración armonica entre las entidades del estado y las entidades territoriales que denota debilidades en proceso de planeación, ejecución y seguimiento contractual.</t>
  </si>
  <si>
    <t>Falta de Oportunidad en el cumplimiento de los objetivos y funciones.</t>
  </si>
  <si>
    <t>Coordinar con la Gobernación del Atlantico  acciones que permitan solucionar los problemas presentados y lograr la terminación de los proyectos.</t>
  </si>
  <si>
    <t>Reuniones de coordinación para buscar salidas y lograr terminación de los proyectos.</t>
  </si>
  <si>
    <t xml:space="preserve">Reuniones mensuales de Coordinación. </t>
  </si>
  <si>
    <t xml:space="preserve">Administrativo con presunta incidencia fiscal y disciplinaria. Diseño y construcción de sedes educativas Grupo No. 4, contrato 108 de 2013
No se han recibido las instituciones educativas terminadas y funcionales.
Anticipo pendiente de amortizar
Posible deficiente cumplimiento de las funciones de los responsables de la ejecución de la Audiencia incumplimiento.
</t>
  </si>
  <si>
    <t>La entidad no ha recibido entidades educativas terminadas y funcionales en cumplimiento del objeto del contrato.
Anticipo pendiente de amortizar por $3,685 millones.
Posible deficiente cumplimiento de las funciones de los responsables de la ejecución de la Audiencia incumplimiento.</t>
  </si>
  <si>
    <t xml:space="preserve">elaboración informes seguimiento
</t>
  </si>
  <si>
    <t>Informe trimestral de seguimiento al proyecto</t>
  </si>
  <si>
    <t xml:space="preserve">1)Informe trimestral de seguimiento </t>
  </si>
  <si>
    <t xml:space="preserve">Contratar terminación proyecto </t>
  </si>
  <si>
    <t>Radicacion de  los documentos para la selección del contratista e interventoría, para la terminación de los proyectos.</t>
  </si>
  <si>
    <t xml:space="preserve">2) Radicacion de documentos por parte de la Subgerencia ante la Secretaria General </t>
  </si>
  <si>
    <t>Iniciar acciones judiciales, solicitar declaratoria incumplimiento efectividad CP, pago perjuicios que se causen en la cláusula penal y liquidación judicial</t>
  </si>
  <si>
    <t xml:space="preserve">Radicación de la demanda de presunto incumplimiento  </t>
  </si>
  <si>
    <t>3) Radicacion de demanda</t>
  </si>
  <si>
    <t>capacitación supervisores S.E aspectos para la elaboración del informe y/o la solicitud de trámite de incumplimiento</t>
  </si>
  <si>
    <t>Capacitación a supervisores del sector educacion en  aspectos de elaboración del informe y/o la solicitud de trámite de incumplimiento.</t>
  </si>
  <si>
    <t xml:space="preserve">4) Una Capacitacion </t>
  </si>
  <si>
    <t>Administrativo con presunta incidencia fiscal y disciplinaria. Diseño y construcción de sedes educativas Grupo No. 1, contrato 106 de 2013
No se han recibido las instituciones educativas terminadas y funcionales.
Anticipo pendiente de amortizar
Posible deficiencia de cumplimiento de las funciones de supervisión e interventoría al contrato de obra</t>
  </si>
  <si>
    <t>El FA no ha recibido entidades educativas terminadas y funcionales en cumplimiento del objeto del contrato.
Anticipo pendiente de amortizar por $4,142 millones.
Totalidad de recursos en riesgo si no se adelantan las acciones necesarias para finalizar el proyecto.
Posible deficiencia de cumplimiento de las funciones de supervisión e interventoría al contrato de obra.</t>
  </si>
  <si>
    <t>elaboración informes seguimiento</t>
  </si>
  <si>
    <t>1)Informe trismestral de seguimiento</t>
  </si>
  <si>
    <t xml:space="preserve">
Contratar terminación proyecto </t>
  </si>
  <si>
    <t>Iniciar las acciones judiciales para el pago de los perjuicios  y la liquidación del contrato.</t>
  </si>
  <si>
    <t xml:space="preserve">Radicación de la demanda </t>
  </si>
  <si>
    <t xml:space="preserve">
3) Radicacion de demanda</t>
  </si>
  <si>
    <t xml:space="preserve">Una Capacitacion </t>
  </si>
  <si>
    <r>
      <rPr>
        <b/>
        <sz val="11"/>
        <rFont val="Calibri"/>
        <family val="2"/>
        <scheme val="minor"/>
      </rPr>
      <t xml:space="preserve">Q3:
</t>
    </r>
    <r>
      <rPr>
        <sz val="11"/>
        <rFont val="Calibri"/>
        <family val="2"/>
        <scheme val="minor"/>
      </rPr>
      <t xml:space="preserve">_https://drive.google.com/open?id=0B7chSyOFRerfVXBnLXhxd2xsSUk, 
_https://drive.google.com/open?id=0B7chSyOFRerfZW8zcl9uLWVDTUE
</t>
    </r>
    <r>
      <rPr>
        <b/>
        <sz val="11"/>
        <rFont val="Calibri"/>
        <family val="2"/>
        <scheme val="minor"/>
      </rPr>
      <t>Q4:</t>
    </r>
    <r>
      <rPr>
        <sz val="11"/>
        <rFont val="Calibri"/>
        <family val="2"/>
        <scheme val="minor"/>
      </rPr>
      <t xml:space="preserve">
https://drive.google.com/open?id=17TjHiDTsvg7EiDUZd6PXmAu3p4QHTZZL
</t>
    </r>
    <r>
      <rPr>
        <b/>
        <sz val="11"/>
        <rFont val="Calibri"/>
        <family val="2"/>
        <scheme val="minor"/>
      </rPr>
      <t xml:space="preserve">2018_Q1
</t>
    </r>
    <r>
      <rPr>
        <sz val="11"/>
        <rFont val="Calibri"/>
        <family val="2"/>
        <scheme val="minor"/>
      </rPr>
      <t xml:space="preserve">https://drive.google.com/open?id=1Mpsl7HxTyWP-QA-h0_lAPuyAJjXKMqRH
</t>
    </r>
    <r>
      <rPr>
        <b/>
        <sz val="11"/>
        <rFont val="Calibri"/>
        <family val="2"/>
        <scheme val="minor"/>
      </rPr>
      <t>2018_S1</t>
    </r>
    <r>
      <rPr>
        <sz val="11"/>
        <rFont val="Calibri"/>
        <family val="2"/>
        <scheme val="minor"/>
      </rPr>
      <t xml:space="preserve">
https://drive.google.com/open?id=10H1E8r_xVCqyi10P8lvUcODvIzksTsrI</t>
    </r>
  </si>
  <si>
    <r>
      <rPr>
        <b/>
        <sz val="11"/>
        <rFont val="Calibri"/>
        <family val="2"/>
        <scheme val="minor"/>
      </rPr>
      <t xml:space="preserve">Q3:
</t>
    </r>
    <r>
      <rPr>
        <sz val="11"/>
        <rFont val="Calibri"/>
        <family val="2"/>
        <scheme val="minor"/>
      </rPr>
      <t xml:space="preserve">_https://drive.google.com/open?id=0BzKN8xprBpG3R0NZTGNrVV9aajA, 
_https://drive.google.com/open?id=0BzKN8xprBpG3bXlCdmpaRG03cUU, 
_https://drive.google.com/open?id=0BzKN8xprBpG3amVFWk1oRXJlTmc, 
_https://drive.google.com/open?id=0BzKN8xprBpG3Zmd0OUpiMVFEUEk, 
_https://drive.google.com/open?id=0BzKN8xprBpG3UzNIbUxBR0dKc3M, 
_https://drive.google.com/open?id=0BzKN8xprBpG3QXBiUWZPQXdVQ0E, 
_https://drive.google.com/open?id=0BzKN8xprBpG3UU94R3VYUVU2c1U
</t>
    </r>
    <r>
      <rPr>
        <b/>
        <sz val="11"/>
        <rFont val="Calibri"/>
        <family val="2"/>
        <scheme val="minor"/>
      </rPr>
      <t>Q4:</t>
    </r>
    <r>
      <rPr>
        <sz val="11"/>
        <rFont val="Calibri"/>
        <family val="2"/>
        <scheme val="minor"/>
      </rPr>
      <t xml:space="preserve">
https://drive.google.com/open?id=16uscCsl1v1GMF76lwIm3CJ-IxENCUXJv
https://drive.google.com/open?id=1u43HysI4UsK9gJ4CIyI2lEnP5izQr_-d
</t>
    </r>
    <r>
      <rPr>
        <b/>
        <sz val="11"/>
        <rFont val="Calibri"/>
        <family val="2"/>
        <scheme val="minor"/>
      </rPr>
      <t xml:space="preserve">2018_S1
</t>
    </r>
    <r>
      <rPr>
        <sz val="11"/>
        <rFont val="Calibri"/>
        <family val="2"/>
        <scheme val="minor"/>
      </rPr>
      <t>_https://drive.google.com/open?id=10pg3MCwegbh8LN2QJAjjmpdsTSrJeVzH</t>
    </r>
  </si>
  <si>
    <r>
      <rPr>
        <b/>
        <sz val="11"/>
        <rFont val="Calibri"/>
        <family val="2"/>
        <scheme val="minor"/>
      </rPr>
      <t xml:space="preserve">Q3:
</t>
    </r>
    <r>
      <rPr>
        <sz val="11"/>
        <rFont val="Calibri"/>
        <family val="2"/>
        <scheme val="minor"/>
      </rPr>
      <t xml:space="preserve">Visita conjunta con todos los actores (ESE, Interventoría, Contratista, Fondo).  Se identificó con todos las afectaciones y responsables y se firmó acta de compromisos.  El Contratista adelantó actividades para  la atención de los hallazgos pendientes de cubrir.  Pendiente recibo a satisfacción por la ESE e Interventoría.
</t>
    </r>
    <r>
      <rPr>
        <b/>
        <sz val="11"/>
        <rFont val="Calibri"/>
        <family val="2"/>
        <scheme val="minor"/>
      </rPr>
      <t xml:space="preserve">Q4:
</t>
    </r>
    <r>
      <rPr>
        <sz val="11"/>
        <rFont val="Calibri"/>
        <family val="2"/>
        <scheme val="minor"/>
      </rPr>
      <t xml:space="preserve">Este reporte corresponde a la entrega recibo por parte de la Interventoría el informe sobre las Confirmación de la atención cantidades entregadas. Informe que se anexa como soporte. Quedando pendiente de recibir por parte de la interventoría el acta correspondiente a la IPS de Bohórquez, de acuerdo con lo reportado.
</t>
    </r>
    <r>
      <rPr>
        <b/>
        <sz val="11"/>
        <rFont val="Calibri"/>
        <family val="2"/>
        <scheme val="minor"/>
      </rPr>
      <t xml:space="preserve">
</t>
    </r>
    <r>
      <rPr>
        <sz val="11"/>
        <rFont val="Calibri"/>
        <family val="2"/>
        <scheme val="minor"/>
      </rPr>
      <t xml:space="preserve">El Sector Salud al validar la unidad de medida establece que corresponde a un informe y teniendo en cuenta que el Fondo adelantó visita específica para verificar el hallazgo de la Controlaría y el actual estado, sube como soporte el informe presentado por el funcionario encargado de la visita con radicado R-2017-020674, con registro fotográfico y las respectivas actas.
</t>
    </r>
    <r>
      <rPr>
        <b/>
        <sz val="11"/>
        <rFont val="Calibri"/>
        <family val="2"/>
        <scheme val="minor"/>
      </rPr>
      <t xml:space="preserve">
2018_Q1</t>
    </r>
    <r>
      <rPr>
        <sz val="11"/>
        <rFont val="Calibri"/>
        <family val="2"/>
        <scheme val="minor"/>
      </rPr>
      <t xml:space="preserve">
En el reporte de diciembre quedó pendiente de recibir por parte de la interventoría el acta correspondiente al recibo a satisfacción de la IPS de Bohórquez, de acuerdo con lo reportado. Para este reporte el fondo concretó la reunión y se logró el el objetivo se terminó con lo pendiente como consta en el acta de recibo de la IPS de Bohórquez y el trámite realizado por el Fondo hacia la Interventoria exigiendo cumplir con lo contratado.  Con este compromiso se cierra este hallazgo.
</t>
    </r>
    <r>
      <rPr>
        <b/>
        <sz val="11"/>
        <rFont val="Calibri"/>
        <family val="2"/>
        <scheme val="minor"/>
      </rPr>
      <t>2018_S1</t>
    </r>
    <r>
      <rPr>
        <sz val="11"/>
        <rFont val="Calibri"/>
        <family val="2"/>
        <scheme val="minor"/>
      </rPr>
      <t xml:space="preserve">
Tipo 2. Registro Avance Parcial o Final (Cuando en la consulta del plan existe avance previo)
En cumplimiento con lo observado, el Sector ha solicitado a la Interventoría manifestarse sobre el hallazgo, documento último del 21 de febrero que no fue atendido y el cual se sube como soporte. teniendo en cuenta que no atendieron las solicitudes del Fondo se envio a Secretaria General el informe para trámite de posible incumplimiento.</t>
    </r>
  </si>
  <si>
    <r>
      <rPr>
        <b/>
        <sz val="11"/>
        <rFont val="Calibri"/>
        <family val="2"/>
        <scheme val="minor"/>
      </rPr>
      <t>Q3:
_</t>
    </r>
    <r>
      <rPr>
        <sz val="11"/>
        <rFont val="Calibri"/>
        <family val="2"/>
        <scheme val="minor"/>
      </rPr>
      <t xml:space="preserve">https://drive.google.com/open?id=0BzKN8xprBpG3dldCR1lWUHoyeU0, 
_https://drive.google.com/open?id=0BzKN8xprBpG3M3pTN2JIQWpyUEk, 
_https://drive.google.com/open?id=0BzKN8xprBpG3NWZIdVpGTGlKdDQ, 
_https://drive.google.com/open?id=0BzKN8xprBpG3SDBBMjhqaDhvcUE, 
_https://drive.google.com/open?id=0BzKN8xprBpG3Nk9zaEZCMVRFUE0, 
_https://drive.google.com/open?id=0BzKN8xprBpG3VmMwU1N1SXhfUE0, 
_https://drive.google.com/open?id=0BzKN8xprBpG3SUp2MDhycnJIZzQ
</t>
    </r>
    <r>
      <rPr>
        <b/>
        <sz val="11"/>
        <rFont val="Calibri"/>
        <family val="2"/>
        <scheme val="minor"/>
      </rPr>
      <t xml:space="preserve">Q4:
</t>
    </r>
    <r>
      <rPr>
        <sz val="11"/>
        <rFont val="Calibri"/>
        <family val="2"/>
        <scheme val="minor"/>
      </rPr>
      <t xml:space="preserve">https://drive.google.com/open?id=1RUVxIL827A-WUnCocLshQe5H4ozoBqox
https://drive.google.com/open?id=1jXIILrlHJRvPzBDmRwvK2YmubKaJXrBt
</t>
    </r>
    <r>
      <rPr>
        <b/>
        <sz val="11"/>
        <rFont val="Calibri"/>
        <family val="2"/>
        <scheme val="minor"/>
      </rPr>
      <t xml:space="preserve">
2018_Q1</t>
    </r>
    <r>
      <rPr>
        <sz val="11"/>
        <rFont val="Calibri"/>
        <family val="2"/>
        <scheme val="minor"/>
      </rPr>
      <t xml:space="preserve">
https://drive.google.com/open?id=1pjX1H7aAcpiM3eH1-hkkNzDAPbNjWivW
</t>
    </r>
    <r>
      <rPr>
        <b/>
        <sz val="11"/>
        <rFont val="Calibri"/>
        <family val="2"/>
        <scheme val="minor"/>
      </rPr>
      <t xml:space="preserve">2018_S1
</t>
    </r>
    <r>
      <rPr>
        <sz val="11"/>
        <rFont val="Calibri"/>
        <family val="2"/>
        <scheme val="minor"/>
      </rPr>
      <t>_https://drive.google.com/open?id=19hns19LAC6bq4vbWFHMLJUvr-Dk79ZMu</t>
    </r>
  </si>
  <si>
    <r>
      <rPr>
        <b/>
        <sz val="11"/>
        <rFont val="Calibri"/>
        <family val="2"/>
        <scheme val="minor"/>
      </rPr>
      <t xml:space="preserve">Q3:
</t>
    </r>
    <r>
      <rPr>
        <sz val="11"/>
        <rFont val="Calibri"/>
        <family val="2"/>
        <scheme val="minor"/>
      </rPr>
      <t xml:space="preserve">Se adelantó visita del Contratista y se realizó posteriormente visita conjunta con todos los actores (ESE, Interventoría, Contratista, Fondo).  Se identificó con todos las afectaciones y responsables y se firmó acta de compromisos.  El Contratista adelantó actividades para  la atención de los hallazgos pendientes de cubrir.  Pendiente recibo a satisfacción por la ESE e Interventoría
</t>
    </r>
    <r>
      <rPr>
        <b/>
        <sz val="11"/>
        <rFont val="Calibri"/>
        <family val="2"/>
        <scheme val="minor"/>
      </rPr>
      <t xml:space="preserve">Q4:
</t>
    </r>
    <r>
      <rPr>
        <sz val="11"/>
        <rFont val="Calibri"/>
        <family val="2"/>
        <scheme val="minor"/>
      </rPr>
      <t xml:space="preserve">Teniendo en cuenta que en el anterior reporte al Plan de Mejoramiento quedo como tarea por parte del Sector Salud, realizar las acciones para el recibo a satisfacción por la ESE e Interventoría de las IPS, se precisa que el Sector Salud adelanto las gestiones y en el actual reporte a través de los soportes cargados se presentan los trámites adelantados para en definitiva obtener el informe final de la Interventoría, reportando la entrega definitiva  a las IPS. Quedando pendiente de recibir por parte de la interventoría el acta correspondiente a la IPS de Bohórquez, de acuerdo con lo reportado en el informe.
El Sector Salud al validar la unidad de medida establece que corresponde a un informe y teniendo en cuenta que el Fondo adelantó visita específica para verificar el hallazgo de la Controlaría y el actual estado, sube como soporte el informe presentado por el funcionario encargado de la visita con radicado R-2017-020674, con registro fotográfico y las respectivas actas.
</t>
    </r>
    <r>
      <rPr>
        <b/>
        <sz val="11"/>
        <rFont val="Calibri"/>
        <family val="2"/>
        <scheme val="minor"/>
      </rPr>
      <t xml:space="preserve">2018_Q1
</t>
    </r>
    <r>
      <rPr>
        <sz val="11"/>
        <rFont val="Calibri"/>
        <family val="2"/>
        <scheme val="minor"/>
      </rPr>
      <t xml:space="preserve">El fondo concretó la reunión para lograr el objetivo de terminar con lo pendiente, el Sectorial de desplazó al sitio en el mes de febrero para concretar los compromisos, con participación del contratista, interventor y el Fondo. Se anexa acta de compromiso,  y finalmente en el mes de marzo la Gerencia de la ESE, recibe a satisfacción la IPS de Bohórquez que quedó pendiente en el último reporte de 2017.Se anexa acta del recibo a satisfacción de la IPS Bohórquez.  Con este compromiso se cierra este hallazgo.
</t>
    </r>
    <r>
      <rPr>
        <b/>
        <sz val="11"/>
        <rFont val="Calibri"/>
        <family val="2"/>
        <scheme val="minor"/>
      </rPr>
      <t xml:space="preserve">2018_S1
</t>
    </r>
    <r>
      <rPr>
        <sz val="11"/>
        <rFont val="Calibri"/>
        <family val="2"/>
        <scheme val="minor"/>
      </rPr>
      <t>Tipo 2. Registro Avance Parcial o Final (Cuando en la consulta del plan existe avance previo)
Para cumplir con lo observado pendiente del año anterior estaba el Acta de la IPS de BOHÓRQUEZ, suscrita por el Gerente de la ESE como recibo definitivo de la obra, la cual fue en visita realizada directamente por la Sectorial de Salud con el Gerente de la ESE quien la suscribió como recibida y aceptada de esta forma este documento cierra el hallazgo.</t>
    </r>
  </si>
  <si>
    <r>
      <rPr>
        <b/>
        <sz val="11"/>
        <rFont val="Calibri"/>
        <family val="2"/>
        <scheme val="minor"/>
      </rPr>
      <t xml:space="preserve">Q4:
</t>
    </r>
    <r>
      <rPr>
        <sz val="11"/>
        <rFont val="Calibri"/>
        <family val="2"/>
        <scheme val="minor"/>
      </rPr>
      <t>+1________ Informe de Seguimiento
+2_______ 1 Informe - Galapa, Malambo, Manati y Pto Colombia - 10Jul2017</t>
    </r>
  </si>
  <si>
    <r>
      <rPr>
        <b/>
        <sz val="11"/>
        <rFont val="Calibri"/>
        <family val="2"/>
        <scheme val="minor"/>
      </rPr>
      <t xml:space="preserve">Q4:
</t>
    </r>
    <r>
      <rPr>
        <sz val="11"/>
        <rFont val="Calibri"/>
        <family val="2"/>
        <scheme val="minor"/>
      </rPr>
      <t>_https://drive.google.com/open?id=1ZpFLzrZ_SOCiomhFt0vwJG9YCkvde_O6
_https://drive.google.com/open?id=1EP6gt4TUGybtIb7s_W6C3iiZLZF0fDSO</t>
    </r>
  </si>
  <si>
    <r>
      <rPr>
        <b/>
        <sz val="11"/>
        <rFont val="Calibri"/>
        <family val="2"/>
        <scheme val="minor"/>
      </rPr>
      <t xml:space="preserve">Q4:
</t>
    </r>
    <r>
      <rPr>
        <sz val="11"/>
        <rFont val="Calibri"/>
        <family val="2"/>
        <scheme val="minor"/>
      </rPr>
      <t xml:space="preserve">Informe de Seguimiento bimestral. Responsable supervisor del fondo
</t>
    </r>
    <r>
      <rPr>
        <b/>
        <sz val="11"/>
        <rFont val="Calibri"/>
        <family val="2"/>
        <scheme val="minor"/>
      </rPr>
      <t xml:space="preserve">
2018_Q1</t>
    </r>
    <r>
      <rPr>
        <sz val="11"/>
        <rFont val="Calibri"/>
        <family val="2"/>
        <scheme val="minor"/>
      </rPr>
      <t xml:space="preserve">
1 informe de seguimiento bimestral (I-2018-011616 Reporte Ene-Feb2018). Cabe anotar que esta actividad vence el 30 de julio de 2018, por lo tanto, este corresponde al segundo informe bimestral, faltan 3 informes bimestrales para cumplir con el plan de mejoramiento.
</t>
    </r>
    <r>
      <rPr>
        <b/>
        <sz val="11"/>
        <rFont val="Calibri"/>
        <family val="2"/>
        <scheme val="minor"/>
      </rPr>
      <t>2018_S1</t>
    </r>
    <r>
      <rPr>
        <sz val="11"/>
        <rFont val="Calibri"/>
        <family val="2"/>
        <scheme val="minor"/>
      </rPr>
      <t xml:space="preserve">
Tipo 2. Registro Avance Parcial o Final (Cuando en la consulta del plan existe avance previo)
_1 informe de seguimiento bimestral (Informe bimestral Abril 21 de 2018). Cabe anotar que esta actividad vence el 30 de julio de 2018, por lo tanto, este corresponde al tercer informe bimestral, faltan 2 informes bimestrales para cumplir con el plan de mejoramiento.
_1 informe bime_stral_ (del 21 de de abril_ al 20 de junio de 2018_) del contrato 148-2014</t>
    </r>
  </si>
  <si>
    <r>
      <rPr>
        <b/>
        <sz val="11"/>
        <rFont val="Calibri"/>
        <family val="2"/>
        <scheme val="minor"/>
      </rPr>
      <t xml:space="preserve">Q4:
</t>
    </r>
    <r>
      <rPr>
        <sz val="11"/>
        <rFont val="Calibri"/>
        <family val="2"/>
        <scheme val="minor"/>
      </rPr>
      <t xml:space="preserve">https://drive.google.com/open?id=1WK_2KPF4_sNv9a9BBG2TeAPPtE6ViqFm
</t>
    </r>
    <r>
      <rPr>
        <b/>
        <sz val="11"/>
        <rFont val="Calibri"/>
        <family val="2"/>
        <scheme val="minor"/>
      </rPr>
      <t xml:space="preserve">2018_Q1
</t>
    </r>
    <r>
      <rPr>
        <sz val="11"/>
        <rFont val="Calibri"/>
        <family val="2"/>
        <scheme val="minor"/>
      </rPr>
      <t xml:space="preserve">https://drive.google.com/open?id=19molLcg-TBX-UDzGN-m2_buuQy67uOpB
</t>
    </r>
    <r>
      <rPr>
        <b/>
        <sz val="11"/>
        <rFont val="Calibri"/>
        <family val="2"/>
        <scheme val="minor"/>
      </rPr>
      <t xml:space="preserve">2018_S1
</t>
    </r>
    <r>
      <rPr>
        <sz val="11"/>
        <rFont val="Calibri"/>
        <family val="2"/>
        <scheme val="minor"/>
      </rPr>
      <t>_https://drive.google.com/open?id=1ltlzAuClOWybqOR9p20xWAEG_mHSUzFJ
_https://drive.google.com/open?id=1-WI5extyAGn5cCcYd5XDLzGfMcdmh542</t>
    </r>
  </si>
  <si>
    <r>
      <t xml:space="preserve">2018_Q1
</t>
    </r>
    <r>
      <rPr>
        <sz val="11"/>
        <rFont val="Calibri"/>
        <family val="2"/>
        <scheme val="minor"/>
      </rPr>
      <t xml:space="preserve">Se programó por parte de la Subgerencia de estructuración una capacitación dirigida a los supervisores sobre garantías y riesgos asociada a contratos del Fondo. Se anexa la presentación y lista de asistencia.
</t>
    </r>
    <r>
      <rPr>
        <b/>
        <sz val="11"/>
        <rFont val="Calibri"/>
        <family val="2"/>
        <scheme val="minor"/>
      </rPr>
      <t>2018_S1</t>
    </r>
    <r>
      <rPr>
        <sz val="11"/>
        <rFont val="Calibri"/>
        <family val="2"/>
        <scheme val="minor"/>
      </rPr>
      <t xml:space="preserve">
</t>
    </r>
    <r>
      <rPr>
        <i/>
        <u/>
        <sz val="11"/>
        <rFont val="Calibri"/>
        <family val="2"/>
        <scheme val="minor"/>
      </rPr>
      <t xml:space="preserve">Tipo 2. Registro Avance Parcial o Final (Cuando en la consulta del plan existe avance previo)
</t>
    </r>
    <r>
      <rPr>
        <sz val="11"/>
        <rFont val="Calibri"/>
        <family val="2"/>
        <scheme val="minor"/>
      </rPr>
      <t>En cumplimiento con  lo observado precisamos que el Sector Salud ha participado en las capacitaciones a Supervisores programadas por el Fondo, como consta en los soportes anexos de las realizadas en el primer semestre de 2018</t>
    </r>
  </si>
  <si>
    <r>
      <rPr>
        <b/>
        <sz val="11"/>
        <rFont val="Calibri"/>
        <family val="2"/>
        <scheme val="minor"/>
      </rPr>
      <t xml:space="preserve">Q4:
</t>
    </r>
    <r>
      <rPr>
        <sz val="11"/>
        <rFont val="Calibri"/>
        <family val="2"/>
        <scheme val="minor"/>
      </rPr>
      <t xml:space="preserve">informe bimestral del avance de la obra hasta su entrega.
</t>
    </r>
    <r>
      <rPr>
        <b/>
        <sz val="11"/>
        <rFont val="Calibri"/>
        <family val="2"/>
        <scheme val="minor"/>
      </rPr>
      <t xml:space="preserve">2018_Q1
</t>
    </r>
    <r>
      <rPr>
        <sz val="11"/>
        <rFont val="Calibri"/>
        <family val="2"/>
        <scheme val="minor"/>
      </rPr>
      <t xml:space="preserve">_Informe 2 de 8 (dic 2017 a enero 2018)
_Informe 3 de 8 (febrero_marzo_2018)
</t>
    </r>
    <r>
      <rPr>
        <b/>
        <sz val="11"/>
        <rFont val="Calibri"/>
        <family val="2"/>
        <scheme val="minor"/>
      </rPr>
      <t xml:space="preserve">2018_S1
</t>
    </r>
    <r>
      <rPr>
        <sz val="11"/>
        <rFont val="Calibri"/>
        <family val="2"/>
        <scheme val="minor"/>
      </rPr>
      <t xml:space="preserve">Tipo 2. Registro Avance Parcial o Final (Cuando en la consulta del plan existe avance previo)
Informe 4 de 8 Bimestral de avance proyecto Urb. La Candelaria </t>
    </r>
  </si>
  <si>
    <r>
      <rPr>
        <b/>
        <sz val="11"/>
        <rFont val="Calibri"/>
        <family val="2"/>
        <scheme val="minor"/>
      </rPr>
      <t xml:space="preserve">Q4:
</t>
    </r>
    <r>
      <rPr>
        <sz val="11"/>
        <rFont val="Calibri"/>
        <family val="2"/>
        <scheme val="minor"/>
      </rPr>
      <t xml:space="preserve">https://drive.google.com/open?id=1bMvdGMYdjTNdr54333L67n1YWGqgAVvq
</t>
    </r>
    <r>
      <rPr>
        <b/>
        <sz val="11"/>
        <rFont val="Calibri"/>
        <family val="2"/>
        <scheme val="minor"/>
      </rPr>
      <t xml:space="preserve">2018_Q1
</t>
    </r>
    <r>
      <rPr>
        <sz val="11"/>
        <rFont val="Calibri"/>
        <family val="2"/>
        <scheme val="minor"/>
      </rPr>
      <t xml:space="preserve">https://drive.google.com/open?id=12K3PLo3pO-eM53upEXFXWaqNEis_R2HU
https://drive.google.com/open?id=1kEQirv0vljDTH2R4a6uoFZWEso0iq-_j
</t>
    </r>
    <r>
      <rPr>
        <b/>
        <sz val="11"/>
        <rFont val="Calibri"/>
        <family val="2"/>
        <scheme val="minor"/>
      </rPr>
      <t xml:space="preserve">
2018_S1
</t>
    </r>
    <r>
      <rPr>
        <sz val="11"/>
        <rFont val="Calibri"/>
        <family val="2"/>
        <scheme val="minor"/>
      </rPr>
      <t>https://drive.google.com/open?id=172myDcCKLssL37_DJi14lu76vqFKOc4Z</t>
    </r>
  </si>
  <si>
    <r>
      <rPr>
        <b/>
        <sz val="11"/>
        <rFont val="Calibri"/>
        <family val="2"/>
        <scheme val="minor"/>
      </rPr>
      <t xml:space="preserve">Q4:
</t>
    </r>
    <r>
      <rPr>
        <sz val="11"/>
        <rFont val="Calibri"/>
        <family val="2"/>
        <scheme val="minor"/>
      </rPr>
      <t xml:space="preserve">Visita e informe bimestral del avance de la obra hasta su entrega
</t>
    </r>
    <r>
      <rPr>
        <b/>
        <sz val="11"/>
        <rFont val="Calibri"/>
        <family val="2"/>
        <scheme val="minor"/>
      </rPr>
      <t xml:space="preserve">2018_Q1
</t>
    </r>
    <r>
      <rPr>
        <sz val="11"/>
        <rFont val="Calibri"/>
        <family val="2"/>
        <scheme val="minor"/>
      </rPr>
      <t xml:space="preserve">_Este informe corresponde al Informe No. 2, de los 5 propuestos.
</t>
    </r>
    <r>
      <rPr>
        <b/>
        <sz val="11"/>
        <rFont val="Calibri"/>
        <family val="2"/>
        <scheme val="minor"/>
      </rPr>
      <t xml:space="preserve">2018_S1
</t>
    </r>
    <r>
      <rPr>
        <sz val="11"/>
        <rFont val="Calibri"/>
        <family val="2"/>
        <scheme val="minor"/>
      </rPr>
      <t>Tipo 2. Registro Avance Parcial o Final (Cuando en la consulta del plan existe avance previo)
_INFORME DE AVANCE DEL PROYECTO JUAN XXIII</t>
    </r>
  </si>
  <si>
    <r>
      <rPr>
        <b/>
        <sz val="11"/>
        <rFont val="Calibri"/>
        <family val="2"/>
        <scheme val="minor"/>
      </rPr>
      <t xml:space="preserve">Q4:
</t>
    </r>
    <r>
      <rPr>
        <sz val="11"/>
        <rFont val="Calibri"/>
        <family val="2"/>
        <scheme val="minor"/>
      </rPr>
      <t xml:space="preserve">https://drive.google.com/open?id=1drYtDm88Rb_Se_1tvTU5yRYb76_hBZHD
</t>
    </r>
    <r>
      <rPr>
        <b/>
        <sz val="11"/>
        <rFont val="Calibri"/>
        <family val="2"/>
        <scheme val="minor"/>
      </rPr>
      <t xml:space="preserve">2018_Q1
</t>
    </r>
    <r>
      <rPr>
        <sz val="11"/>
        <rFont val="Calibri"/>
        <family val="2"/>
        <scheme val="minor"/>
      </rPr>
      <t xml:space="preserve">_https://drive.google.com/open?id=14-aN4mffbqNKAOQxWfkkalqMyRl_ykQH
</t>
    </r>
    <r>
      <rPr>
        <b/>
        <sz val="11"/>
        <rFont val="Calibri"/>
        <family val="2"/>
        <scheme val="minor"/>
      </rPr>
      <t xml:space="preserve">2018_S1
</t>
    </r>
    <r>
      <rPr>
        <sz val="11"/>
        <rFont val="Calibri"/>
        <family val="2"/>
        <scheme val="minor"/>
      </rPr>
      <t>_https://drive.google.com/open?id=1Dn_moRYSdscwGUXmgrt9gv6wLWkpSCHC</t>
    </r>
  </si>
  <si>
    <r>
      <rPr>
        <b/>
        <sz val="11"/>
        <rFont val="Calibri"/>
        <family val="2"/>
        <scheme val="minor"/>
      </rPr>
      <t xml:space="preserve">Q4:
</t>
    </r>
    <r>
      <rPr>
        <sz val="11"/>
        <rFont val="Calibri"/>
        <family val="2"/>
        <scheme val="minor"/>
      </rPr>
      <t xml:space="preserve">Visita e informe bimestral del avance de la obra
</t>
    </r>
    <r>
      <rPr>
        <b/>
        <sz val="11"/>
        <rFont val="Calibri"/>
        <family val="2"/>
        <scheme val="minor"/>
      </rPr>
      <t xml:space="preserve">2018_Q1
</t>
    </r>
    <r>
      <rPr>
        <sz val="11"/>
        <rFont val="Calibri"/>
        <family val="2"/>
        <scheme val="minor"/>
      </rPr>
      <t xml:space="preserve">_Informe Correspondiente a Diciembre 2017 y Enero 2018
_Informe Bimestral correspondiente a Febrero 2018 - Marzo 2018. Este informe corresponde al 3° de 8 Informes que se deben cargar al sistema, de acuerdo con el plan de mejoramiento.
</t>
    </r>
    <r>
      <rPr>
        <b/>
        <sz val="11"/>
        <rFont val="Calibri"/>
        <family val="2"/>
        <scheme val="minor"/>
      </rPr>
      <t xml:space="preserve">2018_S1
</t>
    </r>
    <r>
      <rPr>
        <sz val="11"/>
        <rFont val="Calibri"/>
        <family val="2"/>
        <scheme val="minor"/>
      </rPr>
      <t>Tipo 2. Registro Avance Parcial o Final (Cuando en la consulta del plan existe avance previo)
_iNFORME BIMESTRAL UT ANDINO SIERRA nO. 4 DE 8</t>
    </r>
  </si>
  <si>
    <r>
      <rPr>
        <b/>
        <sz val="11"/>
        <rFont val="Calibri"/>
        <family val="2"/>
        <scheme val="minor"/>
      </rPr>
      <t xml:space="preserve">Q4:
</t>
    </r>
    <r>
      <rPr>
        <sz val="11"/>
        <rFont val="Calibri"/>
        <family val="2"/>
        <scheme val="minor"/>
      </rPr>
      <t xml:space="preserve">https://drive.google.com/open?id=1Az3M5dNi8-hDqYxOU8NZyCmbptBCt5uf
</t>
    </r>
    <r>
      <rPr>
        <b/>
        <sz val="11"/>
        <rFont val="Calibri"/>
        <family val="2"/>
        <scheme val="minor"/>
      </rPr>
      <t xml:space="preserve">2018_Q1
</t>
    </r>
    <r>
      <rPr>
        <sz val="11"/>
        <rFont val="Calibri"/>
        <family val="2"/>
        <scheme val="minor"/>
      </rPr>
      <t xml:space="preserve">https://drive.google.com/open?id=1FxOENtI2oFt9iZAzDwbC2HVDj9yw0go02
https://drive.google.com/open?id=17U5dcTlxWpcLqjoRnAR7a_hk1IE6wSej
</t>
    </r>
    <r>
      <rPr>
        <b/>
        <sz val="11"/>
        <rFont val="Calibri"/>
        <family val="2"/>
        <scheme val="minor"/>
      </rPr>
      <t xml:space="preserve">2018_S1
</t>
    </r>
    <r>
      <rPr>
        <sz val="11"/>
        <rFont val="Calibri"/>
        <family val="2"/>
        <scheme val="minor"/>
      </rPr>
      <t>_https://drive.google.com/open?id=1Ts5BKKddMPuUJTf_3DPEVaK1wyryLPwM</t>
    </r>
  </si>
  <si>
    <r>
      <rPr>
        <b/>
        <sz val="11"/>
        <rFont val="Calibri"/>
        <family val="2"/>
        <scheme val="minor"/>
      </rPr>
      <t xml:space="preserve">Q4:
</t>
    </r>
    <r>
      <rPr>
        <sz val="11"/>
        <rFont val="Calibri"/>
        <family val="2"/>
        <scheme val="minor"/>
      </rPr>
      <t xml:space="preserve">Visita e informe bimestral del avance de la obra hasta su entrega.
</t>
    </r>
    <r>
      <rPr>
        <b/>
        <sz val="11"/>
        <rFont val="Calibri"/>
        <family val="2"/>
        <scheme val="minor"/>
      </rPr>
      <t xml:space="preserve">2018_Q1
</t>
    </r>
    <r>
      <rPr>
        <sz val="11"/>
        <rFont val="Calibri"/>
        <family val="2"/>
        <scheme val="minor"/>
      </rPr>
      <t xml:space="preserve">_2° Informe de Seguimiento Bimestral (Diciembre 2017 - Enero 2018) de los 8 informes que se deben presentar.
_3° Informe Bimestral (Febrero 2018 - marzo 2018) de los 8 informes que se deben cargar.
</t>
    </r>
    <r>
      <rPr>
        <b/>
        <sz val="11"/>
        <rFont val="Calibri"/>
        <family val="2"/>
        <scheme val="minor"/>
      </rPr>
      <t xml:space="preserve">2018_S1
</t>
    </r>
    <r>
      <rPr>
        <sz val="11"/>
        <rFont val="Calibri"/>
        <family val="2"/>
        <scheme val="minor"/>
      </rPr>
      <t>Tipo 2. Registro Avance Parcial o Final (Cuando en la consulta del plan existe avance previo)
_INFORME NO. 4 DE 8 PROYECTO OLAYA HERRERA</t>
    </r>
  </si>
  <si>
    <r>
      <rPr>
        <b/>
        <sz val="11"/>
        <rFont val="Calibri"/>
        <family val="2"/>
        <scheme val="minor"/>
      </rPr>
      <t xml:space="preserve">Q4:
</t>
    </r>
    <r>
      <rPr>
        <sz val="11"/>
        <rFont val="Calibri"/>
        <family val="2"/>
        <scheme val="minor"/>
      </rPr>
      <t xml:space="preserve">https://drive.google.com/open?id=1sLpr6EaD5LllWZOT3pu_JVoCZdKc09SS
</t>
    </r>
    <r>
      <rPr>
        <b/>
        <sz val="11"/>
        <rFont val="Calibri"/>
        <family val="2"/>
        <scheme val="minor"/>
      </rPr>
      <t xml:space="preserve">2018_Q1
</t>
    </r>
    <r>
      <rPr>
        <sz val="11"/>
        <rFont val="Calibri"/>
        <family val="2"/>
        <scheme val="minor"/>
      </rPr>
      <t xml:space="preserve">https://drive.google.com/open?id=1Br87B8I3Y2ciSBij9P0192AGK8kOgUmn
https://drive.google.com/open?id=1MskqWKL7b3_jlDwJjqOrkykDcrNTixDP
</t>
    </r>
    <r>
      <rPr>
        <b/>
        <sz val="11"/>
        <rFont val="Calibri"/>
        <family val="2"/>
        <scheme val="minor"/>
      </rPr>
      <t xml:space="preserve">2018_S1
</t>
    </r>
    <r>
      <rPr>
        <sz val="11"/>
        <rFont val="Calibri"/>
        <family val="2"/>
        <scheme val="minor"/>
      </rPr>
      <t>_https://drive.google.com/open?id=1Xlz7NxaNbVRvodJvxrI6fV4K04mySNlA</t>
    </r>
  </si>
  <si>
    <r>
      <rPr>
        <b/>
        <sz val="11"/>
        <rFont val="Calibri"/>
        <family val="2"/>
        <scheme val="minor"/>
      </rPr>
      <t>Q3:</t>
    </r>
    <r>
      <rPr>
        <sz val="11"/>
        <rFont val="Calibri"/>
        <family val="2"/>
        <scheme val="minor"/>
      </rPr>
      <t xml:space="preserve">
https://drive.google.com/open?id=0B_L-0MTcDaOOOTVrbHBXRXViNzg
</t>
    </r>
    <r>
      <rPr>
        <b/>
        <sz val="11"/>
        <rFont val="Calibri"/>
        <family val="2"/>
        <scheme val="minor"/>
      </rPr>
      <t xml:space="preserve">Q4:
</t>
    </r>
    <r>
      <rPr>
        <sz val="11"/>
        <rFont val="Calibri"/>
        <family val="2"/>
        <scheme val="minor"/>
      </rPr>
      <t xml:space="preserve">https://drive.google.com/open?id=1ESOW8rtWpylz85v6hXk9M29Z4-AyAFu8
</t>
    </r>
    <r>
      <rPr>
        <b/>
        <sz val="11"/>
        <rFont val="Calibri"/>
        <family val="2"/>
        <scheme val="minor"/>
      </rPr>
      <t>2018_Q1</t>
    </r>
    <r>
      <rPr>
        <sz val="11"/>
        <rFont val="Calibri"/>
        <family val="2"/>
        <scheme val="minor"/>
      </rPr>
      <t xml:space="preserve">
https://drive.google.com/open?id=1-4_qEt25ZK_HsDZBAwr62DQ0DJP6b6SU</t>
    </r>
  </si>
  <si>
    <r>
      <rPr>
        <b/>
        <sz val="11"/>
        <rFont val="Calibri"/>
        <family val="2"/>
        <scheme val="minor"/>
      </rPr>
      <t xml:space="preserve">Q3:
</t>
    </r>
    <r>
      <rPr>
        <sz val="11"/>
        <rFont val="Calibri"/>
        <family val="2"/>
        <scheme val="minor"/>
      </rPr>
      <t xml:space="preserve">Se socializó con el Subgerente de Riesgo el formato por medio del cual se busca recopilar la información que desde su creación el Fondo Adaptación ha transferido a otras entidades, quien informa que en principio se debe solicitar la información al Sector Medio Ambiente; por lo anterior, se envía por correo electrónico el formato a la Subgerencia de Riesgos, y dos personas del Sector Medio Ambiente, para empezar a recopilar la información.
</t>
    </r>
    <r>
      <rPr>
        <b/>
        <sz val="11"/>
        <rFont val="Calibri"/>
        <family val="2"/>
        <scheme val="minor"/>
      </rPr>
      <t xml:space="preserve">Q4:
</t>
    </r>
    <r>
      <rPr>
        <sz val="11"/>
        <rFont val="Calibri"/>
        <family val="2"/>
        <scheme val="minor"/>
      </rPr>
      <t xml:space="preserve">La información que ha sido transferida por el Fondo Adaptación está siendo recopilada en el formato “Información transferida por el Fondo Adaptación – Estrategia Gestión del Conocimiento” correspondiente al código 2-CVC- F-02 Versión 1, el cual fue formalizado por la Oficina Asesora de Planeación y Cumplimiento bajo la Política para la Gestión del Conocimiento. A partir de esta información, se elaborará un Informe en el cual se evidencia la transferencia de Conocimiento por parte del Fondo Adaptación, mostrando específicamente la información transferida, las entidades receptoras, el uso que se le ha dado a la información y si ha sido compartida con otras entidades, junto a este informe se anexará el formato 2-CVC- F-02 como soporte de la información consolidada. La fecha de entrega de este informe es el 30 de marzo de 2018
</t>
    </r>
    <r>
      <rPr>
        <b/>
        <sz val="11"/>
        <rFont val="Calibri"/>
        <family val="2"/>
        <scheme val="minor"/>
      </rPr>
      <t>2018_Q1</t>
    </r>
    <r>
      <rPr>
        <sz val="11"/>
        <rFont val="Calibri"/>
        <family val="2"/>
        <scheme val="minor"/>
      </rPr>
      <t xml:space="preserve">
La información que ha sido transferida por el Fondo Adaptación se recopila en el formato “Información transferida por el Fondo Adaptación – Estrategia Gestión del Conocimiento” correspondiente al código 2-CVC-F-02 Versión 1, el cual fue formalizado por la Oficina Asesora de Planeación y Cumplimiento bajo la Política para la Gestión del Conocimiento. 
A partir de esta información, se elabora un Informe en el cual se evidencia la transferencia de Conocimiento por parte del Fondo Adaptación, mostrando específicamente la información transferida, las entidades receptoras, el uso que se le ha dado a la información y si ha sido compartida con otras entidades, junto a este informe se anexa el formato 2-CVC-F-02 como soporte de la información consolidada.</t>
    </r>
  </si>
  <si>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</si>
  <si>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</si>
  <si>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</si>
  <si>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</si>
  <si>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</si>
  <si>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</si>
  <si>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</si>
  <si>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</si>
  <si>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</si>
  <si>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</si>
  <si>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</si>
  <si>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</si>
  <si>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</si>
  <si>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</si>
  <si>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</si>
  <si>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</si>
  <si>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</si>
  <si>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</si>
  <si>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</si>
  <si>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</si>
  <si>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</si>
  <si>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</si>
  <si>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</si>
  <si>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</si>
  <si>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</si>
  <si>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</si>
  <si>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</si>
  <si>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</si>
  <si>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</si>
  <si>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</si>
  <si>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</si>
  <si>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</si>
  <si>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</si>
  <si>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</si>
  <si>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</si>
  <si>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</si>
  <si>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</si>
  <si>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</si>
  <si>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</si>
  <si>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</si>
  <si>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</si>
  <si>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</si>
  <si>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</si>
  <si>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</si>
  <si>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</si>
  <si>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</si>
  <si>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</si>
  <si>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</si>
  <si>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PM AUD 2011-2015 Actividad Complementaria Aprobada en el Comité Institucional de Control Interno del 31/07/207</t>
  </si>
  <si>
    <t>PM AUD 2011-2015 En sesión del Comité de Control Interno se autorizó ajustar la frecuencia de ejecución "mensuales" cómo se formuló en dic/2016. Se mantiene la meta de 11 reuniones</t>
  </si>
  <si>
    <t>PM AUD 2011-2015 En sesión del Comité de Control Interno se autorizó ajustar la fecha de terminación de esta actividad. Se mantiene la meta de 1 solicitud</t>
  </si>
  <si>
    <t>PM AUD 2011-2015 En sesión del Comité de Control Interno se autorizó ajustar la fecha de terminación de esta actividad. Se mantiene la meta de 1 plan elaborado</t>
  </si>
  <si>
    <t>PM AUD 2015</t>
  </si>
  <si>
    <t>PM AUD 2016 GRAMLOTE</t>
  </si>
  <si>
    <t>PM AUD 2016 GRAMLOTE  El plazo estimado corresponde a las instancias que por Ley debe surtir el proceso entre las partes.</t>
  </si>
  <si>
    <t>1.- Se elaboró el procedimiento para la constitución de las reservas presupuestales.
1.1.  Caracterización del subproceso Gestión de Reservas Presupuestales.
1.2. Flujograma del subproceso Gestión de reservas presupuestales.</t>
  </si>
  <si>
    <t>https://drive.google.com/open?id=0B8m0vV2hHP8hSmtOSG52eXRWcms
https://drive.google.com/open?id=0B8m0vV2hHP8hM0ppYkR0ZXN3elE</t>
  </si>
  <si>
    <t xml:space="preserve">En el mes de octubre se realizó la capacitación del Manual de Manejo de  Recursos de Inversión (Reservas presupuestas)  a funcionarios y Contratistas del Equipo de Trabajo Gestión Financiera, donde se trato el tema de las reservas presupuestales.
Se  efectúo la divulgación de las memorias de la capacitación de reservas presupuestales, por medio de canales internos como mailling, carteleras digitales y envio masivo de las memorias a todos los funcionarios y contratistas del Fondo Adaptación.
Se elaboraron mesas de trabajo con los diferentes sectores: Agua Potable y Saneamiento Básico, Vivienda, Medio Ambiente y los Macroproyectos de la Mojana, Rio Fonce y Gramalote,   donde se trataron entre otros temas lo relacionado con el plan de mejoramiento suscrito con la Contraloría General de la República,  el cual contempla como  actividad a ejecutar  el soporte de la constitución de la reserva presupuestal en el SIIF-Nación con el detalle de los contratos que la conforman, asi como la respectiva  justificación. </t>
  </si>
  <si>
    <t>https://drive.google.com/open?id=0B8m0vV2hHP8haUdDT2o3aWdYNzQ
 https://drive.google.com/open?id=0B8m0vV2hHP8hQXdPRDNVTUNocHc
 https://drive.google.com/open?id=0B8m0vV2hHP8hNXpiaVdFLUdkLWM
 https://drive.google.com/open?id=0B8m0vV2hHP8hbEtDVkV5QzJJbFU</t>
  </si>
  <si>
    <t>El procedimiento de constitución de las reservas presupuestales se normalizo en el sistema de Gestión de Calidad de la entidad.</t>
  </si>
  <si>
    <t>https://drive.google.com/open?id=0B8m0vV2hHP8hOFE3a1FJaG4yN0U
 https://drive.google.com/open?id=0B8m0vV2hHP8hUVI4bWo4azZGbTg</t>
  </si>
  <si>
    <t>Se elaboró el acta de constitución de la reserva presupuestal</t>
  </si>
  <si>
    <t>https://drive.google.com/open?id=0B8m0vV2hHP8hWEJvWVdYd0JjX1k</t>
  </si>
  <si>
    <t>Se anexa el acta de la constitución de la reserva presupuestal</t>
  </si>
  <si>
    <t>https://drive.google.com/open?id=0B8m0vV2hHP8hbWZOS0xnOUZ4V00</t>
  </si>
  <si>
    <t>En el Sistema de Gestión de Calidad se normalizo en el macroproceso-Gestión de Programas y Proyectos el proceso 4.2. Proceso-Gestión de Proyectos.
4.2.2. Ejecución, Seguimiento y Control de Proyectos.</t>
  </si>
  <si>
    <t>https://drive.google.com/open?id=0B8m0vV2hHP8ha2VLbUl2VlFVeTA
https://drive.google.com/open?id=0B8m0vV2hHP8hbDBLODdrbHBpUVk</t>
  </si>
  <si>
    <t>En el Sistema de Gestión de Calidad se encuentra normalizado en el macroproceso-Gestión de Programas y Proyectos el proceso 4.2. Proceso-Gestión de Proyectos.
4.2.2. Ejecución, Seguimiento y Control de Proyectos.</t>
  </si>
  <si>
    <t>https://drive.google.com/open?id=0B8m0vV2hHP8haVZsam5QMkx4QVU
 https://drive.google.com/open?id=0B8m0vV2hHP8hSDg0ZThncVFsZ0k</t>
  </si>
  <si>
    <t>Se elaboró el  informe de ejecución de pagos correspondiente a los meses de agosto, septiembre, octubre y noviembre 2016.
Se realizó el diagnóstico de la ejecución de pagos.</t>
  </si>
  <si>
    <t>https://drive.google.com/open?id=0B8m0vV2hHP8hN1VIaTVwRDM1ZlU
 https://drive.google.com/open?id=0B8m0vV2hHP8hVWZNNWdzbDVWUVk</t>
  </si>
  <si>
    <t>El 5 de diciembre de 2016, la Oficina de Planeación elaboró y comunicó los lineamientos para la formulación del Plan de Acción 2017, con el propósito de el contar con una base de conocimiento para tomar una decisión informada y objetiva al momento de la programación de acciones estratégicas, indicadores y metas para dicha anualidad.
Al tiempo, el documento pretende hacer de la formulación de la planeación estratégica, un proceso menos proclive a la materialización del riesgo de incumplimiento de los objetivos estratégicos, evitando que una de las causas de dicho riesgo sean posibles errores en la formulación de la planeación.</t>
  </si>
  <si>
    <t>https://drive.google.com/open?id=0B-MSpAvWwwAIa3prYjViY0ozZlU</t>
  </si>
  <si>
    <t>Conforme al cronograma de los lineamientos, se formuló el Plan de Acción 2017 durante los meses de diciembre de 2016 y enero de 2017. Su publicación se realizó el 31 de enero de 2017 en el sitio web www.fondoadaptacion.gov.co en el menú "Planeación de la Entidad".</t>
  </si>
  <si>
    <t>https://drive.google.com/open?id=0B-MSpAvWwwAIR1Qzbk5sZEFvWG8</t>
  </si>
  <si>
    <t>Se realizó la depuración de la matriz contractual efectivamente</t>
  </si>
  <si>
    <t>https://drive.google.com/open?id=0B0p0wDz8VEo-Q3dzMWlBQ1hQc3c</t>
  </si>
  <si>
    <r>
      <rPr>
        <b/>
        <sz val="11"/>
        <rFont val="Calibri"/>
        <family val="2"/>
        <scheme val="minor"/>
      </rPr>
      <t>2018_S1</t>
    </r>
    <r>
      <rPr>
        <sz val="11"/>
        <rFont val="Calibri"/>
        <family val="2"/>
        <scheme val="minor"/>
      </rPr>
      <t xml:space="preserve">
https://drive.google.com/open?id=17kZHWCV9_DKNis0QCRtuCgMo2GWo3qB8</t>
    </r>
  </si>
  <si>
    <r>
      <rPr>
        <b/>
        <sz val="11"/>
        <rFont val="Calibri"/>
        <family val="2"/>
        <scheme val="minor"/>
      </rPr>
      <t xml:space="preserve">2018_S1
</t>
    </r>
    <r>
      <rPr>
        <sz val="11"/>
        <rFont val="Calibri"/>
        <family val="2"/>
        <scheme val="minor"/>
      </rPr>
      <t>https://drive.google.com/open?id=1iJLD734djM8jbcq-Ytt-kJ7i3uvk8iNU</t>
    </r>
  </si>
  <si>
    <t>Escrituras a los beneficiarios</t>
  </si>
  <si>
    <r>
      <t xml:space="preserve">Si bien la fecha de inicio de la actividad de mejora es el 30 de diciembre de 2017,  con lo cual el periodo es posterior al de éste reporte, se considera pertinente registrar que con posterioridad a la presentación del plan de mejoramiento se realizaron dos comités de verificación de cumplimiento a la medida cautelar, de los cuales se adjunta como evidencia el acta que se levantó del realizado el 14-09-2017, pues el acta del realizado el 30-11-2017 aún no está lista.
</t>
    </r>
    <r>
      <rPr>
        <b/>
        <sz val="11"/>
        <rFont val="Calibri"/>
        <family val="2"/>
        <scheme val="minor"/>
      </rPr>
      <t>2018_S1</t>
    </r>
    <r>
      <rPr>
        <sz val="11"/>
        <rFont val="Calibri"/>
        <family val="2"/>
        <scheme val="minor"/>
      </rPr>
      <t xml:space="preserve">
</t>
    </r>
    <r>
      <rPr>
        <i/>
        <u/>
        <sz val="11"/>
        <rFont val="Calibri"/>
        <family val="2"/>
        <scheme val="minor"/>
      </rPr>
      <t xml:space="preserve">Tipo 2. Registro Avance Parcial o Final (Cuando en la consulta del plan existe avance previo)
</t>
    </r>
    <r>
      <rPr>
        <sz val="11"/>
        <rFont val="Calibri"/>
        <family val="2"/>
        <scheme val="minor"/>
      </rPr>
      <t xml:space="preserve">_Durante el primer trimestre de 2018 se realizaron ante el Tribunal Administrativo de Casanare las diligencias de inspección judicial y de verificación de cumplimiento de la sentencia de la acción popular 2011-0210 los días 16, 17 y 18 de enero de 2018. Así mismo se asistió a las sesiones del Comité de verificación que se realizaron conforme a la citación realizada por el Alcalde de Yopal los días 28 de febrero  y 01 de marzo de 2018 de las que se adjuntan las actas respectivas. Así mismo representantes del FA asistieron a las reuniones que se realizaron ante el Ministerio de Vivienda, Ciudad y Territorio a efecto de coordinar las actuaciones necesarias para finalizar el proyecto de construcción de la PTAP para Yopal. </t>
    </r>
    <r>
      <rPr>
        <b/>
        <sz val="11"/>
        <rFont val="Calibri"/>
        <family val="2"/>
        <scheme val="minor"/>
      </rPr>
      <t xml:space="preserve">
</t>
    </r>
    <r>
      <rPr>
        <sz val="11"/>
        <rFont val="Calibri"/>
        <family val="2"/>
        <scheme val="minor"/>
      </rPr>
      <t xml:space="preserve">_A manera de resumen de las actuaciones adelantadas durante el semestre, se informa que el Fondo, en cumplimiento de la sentencia de la Acción Popular, y en seguimiento y control de los recursos aportados al Convenio No. 199 de 2014, ante la suspensión del contrato de obra ha adelantado las siguientes acciones tendientes a dar solución a las causas que propiciaron dicha suspensión:
En la ciudad de Yopal, durante los días 11 y 12 de enero de 2018 se realizó la reunión previa a la Audiencia de la Acción Popular a efectuarse los días 16, 17 y 18 del presente mes, de verificación al cumplimiento de la sentencia del Tribunal Administrativo de Casanare.
Los días 16, 17 y 18 de enero de 2018, el Fondo participó en la inspección judicial y la Audiencia pública de verificación de cumplimiento de las medidas – cautelar y definitiva – de la Acción Popular realizada ante el Tribunal Administrativo de Casanare, incluida visita al sitio de las obras. Los compromisos establecidos fueron los siguientes:
El Tribunal concedió 10 días hábiles a partir del 18 de enero de 2018, para realizar análisis y adoptar decisiones sobre:
1. Si finalmente van a implementar o no los dos sistemas de captación, o si se escoge uno de los dos, se deberá informar cual es la decisión técnica al respecto.
2. Obras necesarias desde la Planta definitiva hasta el puente de la Cabuya y que no estén en el contrato.
3. Conducción de agua tratada desde el puente de la Cabuya hasta la cabeza de la red de distribución (Sector denominado Apartamento), incluye análisis y estudios que correspondan al paso elevado El Grande o si el paso va a ser subfluvial.
Recursos aportados por las entidades 
El Tribunal dispone que en un lapso no mayor a 20 días, se entregue información respecto a:
1. Costo de las medidas cautelares de cada Entidad desde el inicio de la sentencia - Cumplido.
2. Costo de las medidas definitivas desde su inicio hasta la fecha - Cumplido.
Levantamiento de las medidas cautelares Ordena, a la Empresa de Acueducto Alcantarillado y Aseo de Yopal - EAAAY, un plazo de 15 días para cumplir la siguiente obligación
1. Presentación de Petición debidamente sustentada – Cumplido.
2. Acreditar cual ha sido la población que ha sido atendida dentro de las medidas adoptadas hasta la fecha - Cumplido.
Reformulación No.3
El Tribunal ordenó al Municipio de Yopal, que más tardar el 28 de febrero de 208 debe entregar la reformulación No. 3 ante el Ministerio de Vivienda Ciudad y Territorio - Cumplido.
Realizó la evaluación y análisis a la documentación técnica relacionada con la Reformulación No. 3 que la Alcaldía debe presentar al Ministerio de Vivienda Ciudad y Territorio, cuyas conclusiones y observaciones fueron allegadas a FINDETER y a la Alcaldía de Yopal. (Comunicación radicado No. 2018-001092 del 5 de febrero de 2018).
El Fondo, asistió a la reunión previa citada por solicitud del Sr. Alcalde de Yopal y al Comité de verificación de cumplimiento de la sentencia de la acción popular 2011-0210 los días 28 de febrero y 01 de marzo de 2018.
El Fondo realizó las gestiones presupuestales para las provisión de los recursos necesarios para garantizar el cierre financiero del proyecto objeto de la “Reformulación No. 3”.
De conformidad con los compromisos adquiridos el 28 de febrero de 2018, el día 5 de marzo de 2018 el Fondo asistió con las demás entidades Accionadas a la reunión convocada por el Ministerio de Vivienda Ciudad y Territorio para analizar las alternativas  técnicas para definir el alcance técnico de la Reformulación No. 3 del proyecto que debía ser presentado por la Alcaldía de Yopal ante el Ministerio.  
De acuerdo con la alternativa acordada entre las partes, los recursos adicionales serían del orden de $22.700 millones. Como resultado de la reunión, los representantes legales de las entidades Accionantes en la Acción Popular ordenada por el Tribunal Administrativo del Casanare y Ministerio de Vivienda Ciudad y Territorio, adquirieron los siguientes compromisos:
- El Ministerio de Vivienda, Ciudad y Territorio - MVCT, según intervención del Ministro Dr. Camilo Sánchez  y Viceministro Dr. Jorge Carrillo, aportará recursos al Convenio por valor de $6.000 millones.
 - El Fondo Adaptación, según compromiso del Gerente Dr. Iván Mustafá, aportará recursos al Convenio por valor de $16.700 millones.
- La Gobernación de Casanare, según intervención del Gobernador Dr. Josué Alirio barrera, aportará recursos al Convenio por valor de $6.000 millones, los cuales ejecutará directamente en la obra requerida para la protección de la línea de conducción del sistema definitivo de acueducto en los puntos críticos del último kilómetro de la vía El Morro – puente de La Cabuya.
-El Municipio de Yopal, según intervención del Alcalde Dr. Leonardo Puentes, asumió el compromiso de financiar la línea de conducción entre el puente de la Cabuya y el sitio denominado el Apartamento, con un valor estimado en $10.000 millones, lo cual permitirá el transporte del caudal actual y futuro para la ciudad.
Posteriormente, el 2 de mayo de 2018 el Fondo asistió con las demás entidades accionadas a la reunión convocada por la Dirección de Programas del Viceministerio de Agua y Saneamiento Básico del MVCT, con la finalidad de socializar los costos de las obras objeto de la reformulación No. 3; así como los costos totales del proyecto de conformidad con los recursos que han sido destinados al Convenio No. 199 de 2014.
Como resultado de la reunión, se establecieron los siguientes compromisos tendientes a culminar el proceso de reformulación No. 3 del proyecto:
- El consultor diseñador Ing. Jaime Logreira, validara los planos de red de conducción – Cumplido.
- FINDETER, revisará y se pronunciará oficialmente sobre los costos del componente eléctrico e instrumentación y control – Cumplido.
 - El Municipio de Yopal, revisará diseños y actualización de costos de la línea de conducción entre el puente de la Cabuya y el sitio denominado el Apartamento – Pendiente.
El Fondo asistió el día 10 de mayo de 2018 al Comité de verificación al cumplimiento de la sentencia del Tribunal Administrativo de Casanare realizado en la ciudad de Yopal, se adjunta acta con anexos, el cual contó con la asistencia de la Procuraduría General de la Nación - Regional Casanare. Se estableció como compromiso del Fondo, expedir antes del 15 de mayo de 2018, la constancia de disponibilidad de recursos CDR por valor de $16.700 millones y remitirlo al Ministerio.
El Fondo Adaptación, a través del Consorcio FADAP emitió el 10 de mayo de 2018, la Constancia de Disponibilidad de Recursos - CDR No.0003661 por valor de $16.700 millones para el financiamiento de las obras objeto de la re-formulación No. 3 del proyecto, el cual fue remitido al Viceministerio de Agua y Saneamiento Básico del MVCT me-diante comunicación con radicado No. 2018-015325.  
El Municipio de Yopal radicó el 16 de mayo de 2018, la solicitud de reformulación No. 3 ante el al Viceministerio de Agua y Saneamiento Básico del MVCT.
El día 5 de junio de 2018, se realiza reunión en el despacho del Sr. Ministro de Vivienda, Ciudad y Territorio – MVCT, con la participación de las entidades condenadas y FINDETER en calidad de ejecutor, en la cual, el Viceministerio de Agua y Saneamiento Básico informa a los presentes que ya culminó la evaluación de la documentación reformulación No. 3 del proyecto presentada por el Municipio, pero es necesario que el Municipio de alcance a la solicitud de reformulación para que la misma sea presentada ante el Comité Técnico. Dicho compromiso ya fue cumplido por parte del Municipio. 
Como compromiso por parte del Fondo Adaptación en la reunión del 5 de junio de 2018, se remitió al Ministerio el día 18 de junio de 2018, el borrador de la modificación del Convenio No. 199 de 2014, para la revisión, ajuste y posteriormente socializarlo con las demás entidades, previo a la suscripción del mismo.
En el seguimiento y control que realiza el Fondo a la ejecución del proyecto, se solicitó al Ministerio de Vivienda, Ciudad y Territorio –MVCT, informe cual es el estado del proceso de reformulación No. 3 del proyecto. 
Por último,  frente al proceso de reformulación No. 3 del proyecto, con radicado 2018EE0049648 del 25-06-2018 el Ministerio de Vivienda ciudad y Territorio emitió concepto donde manifestó que: "la reformulación del proyecto cumple con los requisitos de presentación y evaluación, y es aprobada". 
_Adjunto acta comité verificación del 10 y 11 de julio de 2018 y acta audiencia verificación cumplimiento Tribunal Administrativo de Casanare del 24 de julio de 2018   </t>
    </r>
  </si>
  <si>
    <r>
      <t xml:space="preserve">https://drive.google.com/open?id=1suM5Xs3yDDe3tPL4iCORijaEPFRyrlWz
</t>
    </r>
    <r>
      <rPr>
        <b/>
        <u/>
        <sz val="11"/>
        <rFont val="Calibri"/>
        <family val="2"/>
        <scheme val="minor"/>
      </rPr>
      <t xml:space="preserve">2018_S1
</t>
    </r>
    <r>
      <rPr>
        <u/>
        <sz val="11"/>
        <rFont val="Calibri"/>
        <family val="2"/>
        <scheme val="minor"/>
      </rPr>
      <t>_https://drive.google.com/open?id=1Y8vDuU4I6uAo48gsTvq8SkWbGfkeHke0
_https://drive.google.com/open?id=1x8j-5JMYdTYgDS2c2L9IQjd9r7M4LZ7N
_https://drive.google.com/open?id=1cks2Gh27udeHjUDjEzs662bpfDOOhTno</t>
    </r>
  </si>
  <si>
    <r>
      <rPr>
        <b/>
        <sz val="11"/>
        <rFont val="Calibri"/>
        <family val="2"/>
        <scheme val="minor"/>
      </rPr>
      <t xml:space="preserve">2018_Q1
</t>
    </r>
    <r>
      <rPr>
        <sz val="11"/>
        <rFont val="Calibri"/>
        <family val="2"/>
        <scheme val="minor"/>
      </rPr>
      <t xml:space="preserve">Ante el hallazgo realizado por la Contraloría General de la República relacionado con  “No cumplir con el ordenamiento ambiental en las cuencas priorizadas que constituyen la meta CONPES a causa de que algunas de ellas se encuentran desfinanciadas” el Sector inicialmente, consideró dentro de su Plan de Mejoramiento 2017 como acción de tratamiento el “adelantar gestiones con MADS, Corporaciones, Ministerio de Hacienda y DNP para la consecución de los recursos para los POMCAS desfinanciados” para lo cual se enviarían comunicaciones a las 30 Corporaciones, el MADS, Ministerio de Hacienda y DNP.
Sin embargo, en una revisión posterior se aclaró que la Oficina Asesora de Planeación ya venía adelantando con el Ministerio de Hacienda las gestiones necesarias para la consecución de los recursos para proyectos desfinanciados del Fondo y no se consideró pertinente realizar solicitudes adicionales a Corporaciones y al MADS, por lo que se determinó cerrar este hallazgo aportando como evidencias las gestiones realizadas por la Oficina Asesora de Planeación, sin embargo, no se realizó el ajuste cuantitativo en el Plan de Mejoramiento.
El ajuste al Plan de Mejoramiento fue solicitado el pasado 29 de enero de 2018 a través de la comunicación I-2018-010960. 
</t>
    </r>
    <r>
      <rPr>
        <b/>
        <sz val="11"/>
        <rFont val="Calibri"/>
        <family val="2"/>
        <scheme val="minor"/>
      </rPr>
      <t xml:space="preserve">2018_S1
</t>
    </r>
    <r>
      <rPr>
        <i/>
        <u/>
        <sz val="11"/>
        <rFont val="Calibri"/>
        <family val="2"/>
        <scheme val="minor"/>
      </rPr>
      <t xml:space="preserve">Tipo 3. Registro Adicional (Cuando la evidencia de un registro Tipo 1 o 2 es insuficiente y se necesita adicionar)
</t>
    </r>
    <r>
      <rPr>
        <sz val="11"/>
        <rFont val="Calibri"/>
        <family val="2"/>
        <scheme val="minor"/>
      </rPr>
      <t xml:space="preserve">Se adjuntan 31 comunicaciones adicionales dirigidas a las Corporaciones Autónomas Regionales y al MADS  donde se les solicita realizar las gestiones requeridas con el Ministerio de Medio Ambiente y Desarrollo Sostenible para adelantar los procesos de formulación y/o actualización de los 70 Planes de Ordenación y Manejo de Cuencas Hidrográficas que se encuentran desfinanciados y que el Fondo Adaptación ha realizado las gestiones pertinentes ante el Ministerio de Hacienda para la consecución de los recursos requeridos sin que a la fecha estos hayan sido asignados.
_Se adjunta comunicación al Fondo Verde del Clima donde se les solicita los recursos para adelantar los procesos de formulación y/o actualización de los 70 Planes de Ordenación y Manejo de Cuencas Hidrográficas que se encuentran desfinanciados. Con esta comunicación se cumple el acumulado de 33 comunicaciones para la gestión de los recursos. </t>
    </r>
  </si>
  <si>
    <r>
      <rPr>
        <b/>
        <sz val="11"/>
        <rFont val="Calibri"/>
        <family val="2"/>
        <scheme val="minor"/>
      </rPr>
      <t>2018_Q1</t>
    </r>
    <r>
      <rPr>
        <sz val="11"/>
        <rFont val="Calibri"/>
        <family val="2"/>
        <scheme val="minor"/>
      </rPr>
      <t xml:space="preserve">
https://drive.google.com/open?id=1aaB16zXNI5Kj-Alc7GQBjkU8nEQ2xKpN
</t>
    </r>
    <r>
      <rPr>
        <b/>
        <sz val="11"/>
        <rFont val="Calibri"/>
        <family val="2"/>
        <scheme val="minor"/>
      </rPr>
      <t xml:space="preserve">2018_S1
</t>
    </r>
    <r>
      <rPr>
        <sz val="11"/>
        <rFont val="Calibri"/>
        <family val="2"/>
        <scheme val="minor"/>
      </rPr>
      <t>_https://drive.google.com/open?id=1uBZcYN8GQ2bAWkXRhmU8Xo0lZpMCPA_4
_https://drive.google.com/open?id=1EKZ5dQEP_ROSzGNcp1NLLFxe21JR4N3f</t>
    </r>
  </si>
  <si>
    <r>
      <rPr>
        <b/>
        <sz val="11"/>
        <rFont val="Calibri"/>
        <family val="2"/>
        <scheme val="minor"/>
      </rPr>
      <t xml:space="preserve">2018_S1
</t>
    </r>
    <r>
      <rPr>
        <sz val="11"/>
        <rFont val="Calibri"/>
        <family val="2"/>
        <scheme val="minor"/>
      </rPr>
      <t>Luego de varias sesiones se unificó criterios que permiten la consolidación de los expedientes contractuales en el sistema de gestión documental interno, lo anterior a través de Circular Interna 014 del 19 de septiembre de 2017. Dicho trabajo estuvo liderado por la Secretaria General y el Equipo de Trabajo - Gestión de Servicios - Sección Documental del Fondo Adaptación</t>
    </r>
  </si>
  <si>
    <r>
      <rPr>
        <b/>
        <sz val="11"/>
        <rFont val="Calibri"/>
        <family val="2"/>
        <scheme val="minor"/>
      </rPr>
      <t xml:space="preserve">2018_S1
</t>
    </r>
    <r>
      <rPr>
        <sz val="11"/>
        <rFont val="Calibri"/>
        <family val="2"/>
        <scheme val="minor"/>
      </rPr>
      <t>https://drive.google.com/open?id=1mGm3mAWtEGaJm_CDU7Vc7zQL_3ZgqY2m</t>
    </r>
  </si>
  <si>
    <r>
      <rPr>
        <b/>
        <sz val="11"/>
        <rFont val="Calibri"/>
        <family val="2"/>
        <scheme val="minor"/>
      </rPr>
      <t xml:space="preserve">2018_S1
</t>
    </r>
    <r>
      <rPr>
        <sz val="11"/>
        <rFont val="Calibri"/>
        <family val="2"/>
        <scheme val="minor"/>
      </rPr>
      <t>Una vez validada la información consignada en los expedientes físico y virtuales, correspondientes a los contratos 107 y 123 de 2016, se valida que la información recibida  y producida durante la ejecución de los mismos se encuentra completa al momento de dicha validación. Con lo anterior se garantiza el Cumplimiento con las obligaciones administrativas del supervisor establecidas en el Manual de Contratación de la Entidad.</t>
    </r>
  </si>
  <si>
    <r>
      <rPr>
        <b/>
        <sz val="11"/>
        <rFont val="Calibri"/>
        <family val="2"/>
        <scheme val="minor"/>
      </rPr>
      <t xml:space="preserve">2018_S1
</t>
    </r>
    <r>
      <rPr>
        <sz val="11"/>
        <rFont val="Calibri"/>
        <family val="2"/>
        <scheme val="minor"/>
      </rPr>
      <t>https://drive.google.com/open?id=1cT7mizhrpofJAu-1BIooI4IMKDSpoWQy</t>
    </r>
  </si>
  <si>
    <r>
      <rPr>
        <b/>
        <sz val="11"/>
        <rFont val="Calibri"/>
        <family val="2"/>
        <scheme val="minor"/>
      </rPr>
      <t xml:space="preserve">Q4:
</t>
    </r>
    <r>
      <rPr>
        <sz val="11"/>
        <rFont val="Calibri"/>
        <family val="2"/>
        <scheme val="minor"/>
      </rPr>
      <t xml:space="preserve">El supervisor deja evidencia de la gestión documental hecha mensualmente en cada uno de los informes mensuales de actividades de los meses de octubre y noviembre. Para el mes de diciembre se evidencia la gestión total del sistema documental con corte 22 de diciembre de 2017.
</t>
    </r>
    <r>
      <rPr>
        <b/>
        <sz val="11"/>
        <rFont val="Calibri"/>
        <family val="2"/>
        <scheme val="minor"/>
      </rPr>
      <t>2018_Q1
_</t>
    </r>
    <r>
      <rPr>
        <sz val="11"/>
        <rFont val="Calibri"/>
        <family val="2"/>
        <scheme val="minor"/>
      </rPr>
      <t xml:space="preserve">Se adjunta mensualmente al expediente correspondiente toda la  correspondiente que se intercambia entre las partes, para lo cual se deja en evidencia las gestiones documentales que adelanta el supervisor en cada cierre mensual, así como pantallazo del sistema de gestión documental del Fondo en su dominio
_Se anexan los informes por cada mes (enero, febrero y marzo) de los supervisores en los cuales incluyen  la gestión de la correspondencia por proyecto, de acuerdo con lo establecido en la actividad del hallazgo.
</t>
    </r>
    <r>
      <rPr>
        <b/>
        <sz val="11"/>
        <rFont val="Calibri"/>
        <family val="2"/>
        <scheme val="minor"/>
      </rPr>
      <t xml:space="preserve">2018_S1
</t>
    </r>
    <r>
      <rPr>
        <i/>
        <u/>
        <sz val="11"/>
        <rFont val="Calibri"/>
        <family val="2"/>
        <scheme val="minor"/>
      </rPr>
      <t>Tipo 2. Registro Avance Parcial o Final (Cuando en la consulta del plan existe avance previo)
_</t>
    </r>
    <r>
      <rPr>
        <sz val="11"/>
        <rFont val="Calibri"/>
        <family val="2"/>
        <scheme val="minor"/>
      </rPr>
      <t>Conforme al hallazgo de la Contraloría, el supervisor adjuntó la relación de la correspondencia gestionada del contrato 133 de 2016 en 9 informes mensuales requeridos en el plan de mejoramiento correspondientes a los meses de octubre, noviembre y diciembre (2017) , enero, febrero, marzo, abril, mayo y junio (2018). 
R-2018-002133 Informe mensual No 1
R-2018-004795 Informe mensual No 2
R-2018-007477 Informe mensual No 3
R-2018-010120 Informe mensual No 4
R-2018-012348 Informe mensual No 5
R-2018-014983 Informe mensual No 6
_Para dar cumplimiento a este compromiso el Sector Salud sube al plan los informes de supervisión en los cuales se incluye el control de la correspondencia por cada uno de los supervisores y adicionalmente los reportes en excel que genera. Esto por los meses de abril, mayo y junio
_Gestión documental efectiva al 100% del contrato 133 de 2016</t>
    </r>
  </si>
  <si>
    <r>
      <rPr>
        <b/>
        <sz val="11"/>
        <rFont val="Calibri"/>
        <family val="2"/>
        <scheme val="minor"/>
      </rPr>
      <t xml:space="preserve">Q4:
</t>
    </r>
    <r>
      <rPr>
        <sz val="11"/>
        <rFont val="Calibri"/>
        <family val="2"/>
        <scheme val="minor"/>
      </rPr>
      <t xml:space="preserve">https://drive.google.com/open?id=1-7YcVFUOTaSYCOSVonfKeMfNeL-eeuSq
</t>
    </r>
    <r>
      <rPr>
        <b/>
        <sz val="11"/>
        <rFont val="Calibri"/>
        <family val="2"/>
        <scheme val="minor"/>
      </rPr>
      <t xml:space="preserve">2018_Q1
</t>
    </r>
    <r>
      <rPr>
        <sz val="11"/>
        <rFont val="Calibri"/>
        <family val="2"/>
        <scheme val="minor"/>
      </rPr>
      <t xml:space="preserve">https://drive.google.com/open?id=1AP7d2t9BkKwFQ_xw557ea1aE6m78VQ2d
https://drive.google.com/open?id=1lYPhbexgOa0t-DIn15I4NDysRmfma-si
</t>
    </r>
    <r>
      <rPr>
        <b/>
        <sz val="11"/>
        <rFont val="Calibri"/>
        <family val="2"/>
        <scheme val="minor"/>
      </rPr>
      <t xml:space="preserve">2018_S1
</t>
    </r>
    <r>
      <rPr>
        <sz val="11"/>
        <rFont val="Calibri"/>
        <family val="2"/>
        <scheme val="minor"/>
      </rPr>
      <t>_https://drive.google.com/open?id=1TVTse9LmE7lrVrJWi9a4-yGmzbpq255o
_https://drive.google.com/open?id=1zffGZbCmfv79PmR_W0-_j5ZZwzLw1htG
_https://drive.google.com/open?id=1PX0RiDa68D9nSCg5VH5mnu0P_I-JUdtX</t>
    </r>
  </si>
  <si>
    <t>SIN REPORTE CUALITATIVO</t>
  </si>
  <si>
    <r>
      <rPr>
        <b/>
        <sz val="11"/>
        <rFont val="Calibri"/>
        <family val="2"/>
        <scheme val="minor"/>
      </rPr>
      <t xml:space="preserve">2018_S1
</t>
    </r>
    <r>
      <rPr>
        <sz val="11"/>
        <rFont val="Calibri"/>
        <family val="2"/>
        <scheme val="minor"/>
      </rPr>
      <t>1 mesa de trabajo con el operador zonal</t>
    </r>
  </si>
  <si>
    <r>
      <rPr>
        <b/>
        <sz val="11"/>
        <rFont val="Calibri"/>
        <family val="2"/>
        <scheme val="minor"/>
      </rPr>
      <t xml:space="preserve">2018_S1
</t>
    </r>
    <r>
      <rPr>
        <sz val="11"/>
        <rFont val="Calibri"/>
        <family val="2"/>
        <scheme val="minor"/>
      </rPr>
      <t>https://drive.google.com/open?id=1GWHJgDh5ECqzyY02InntfgXgTOGhJAFY</t>
    </r>
  </si>
  <si>
    <r>
      <rPr>
        <b/>
        <sz val="11"/>
        <rFont val="Calibri"/>
        <family val="2"/>
        <scheme val="minor"/>
      </rPr>
      <t xml:space="preserve">2018_S1
</t>
    </r>
    <r>
      <rPr>
        <i/>
        <u/>
        <sz val="11"/>
        <rFont val="Calibri"/>
        <family val="2"/>
        <scheme val="minor"/>
      </rPr>
      <t xml:space="preserve">Tipo 1. Registro Nuevo (Cuando en la consulta del plan NO existe avance previo)
</t>
    </r>
    <r>
      <rPr>
        <sz val="11"/>
        <rFont val="Calibri"/>
        <family val="2"/>
        <scheme val="minor"/>
      </rPr>
      <t xml:space="preserve">_Sólo las viviendas del grupo 1 requieren este tipo de seguimiento (que son las que contemplan mampostería estructural).   A la fecha se ha revisado el 100% de las construidas (390) y el porcentaje restante se encuentra en proceso de construcción motivo por el cual no se registra el 100% en la unidad de medida. 
_Sólo las viviendas del grupo 1 requieren este tipo de seguimiento (que son las que contemplan mampostería estructural).   De la muestra de las 22 viviendas realizada por la Contraloría, todas se encuentran reparadas.  A la fecha se ha revisado el 100% de las construidas (390) y se continúa con el proceso en la medida que se ejecuten las casas. </t>
    </r>
  </si>
  <si>
    <r>
      <rPr>
        <b/>
        <sz val="11"/>
        <rFont val="Calibri"/>
        <family val="2"/>
        <scheme val="minor"/>
      </rPr>
      <t xml:space="preserve">2018_S1
</t>
    </r>
    <r>
      <rPr>
        <sz val="11"/>
        <rFont val="Calibri"/>
        <family val="2"/>
        <scheme val="minor"/>
      </rPr>
      <t>_https://drive.google.com/open?id=1By_AW-1z6LjvYsAjmO8Bv9PdKWs94fCK
_https://drive.google.com/open?id=1iK-jZoPLgOPKG9j5idcxywBtl_t-Z5kh</t>
    </r>
  </si>
  <si>
    <t>Q4:
En cumplimiento con lo observado se presentan los soportes de los certificados de pertinencias de los programas médicos arquitectónicos por parte de las secretarias departamentales de salud y ESE de los proyectos en los municipios con lo cual se hace el  reconocimiento de los nuevos proyectos, resultantes del contrato 2013-C-0253, se anexan soportes de la pertinencia de PMA (Programa Médico Arquitectónico) de los municipios de La Vega, Mahates, Puerto tejada, Canalete, Guaranda, Majagual, San Cristóbal, Soplaviento y Sucre-Sucre
Enviamos documento como soporte pendiente, correspondiente a la aprobación del documento de pertinencia PMA re formulado con la respectiva aprobación para el proyecto de Santa Barbara.</t>
  </si>
  <si>
    <t>Q4:
https://drive.google.com/open?id=1731yW543EjUywueW5uFKKGXr-vq3hsza
https://drive.google.com/open?id=1UN-mGgyvxq0gemX9vvpUfHni1V6rbID4</t>
  </si>
  <si>
    <r>
      <rPr>
        <b/>
        <sz val="11"/>
        <rFont val="Calibri"/>
        <family val="2"/>
        <scheme val="minor"/>
      </rPr>
      <t xml:space="preserve">Q4:
</t>
    </r>
    <r>
      <rPr>
        <sz val="11"/>
        <rFont val="Calibri"/>
        <family val="2"/>
        <scheme val="minor"/>
      </rPr>
      <t xml:space="preserve">Actas de seguimiento con compormisos establecidos y fechas de reporte de los mismos.
</t>
    </r>
    <r>
      <rPr>
        <b/>
        <sz val="11"/>
        <rFont val="Calibri"/>
        <family val="2"/>
        <scheme val="minor"/>
      </rPr>
      <t xml:space="preserve">2018_Q1
</t>
    </r>
    <r>
      <rPr>
        <sz val="11"/>
        <rFont val="Calibri"/>
        <family val="2"/>
        <scheme val="minor"/>
      </rPr>
      <t xml:space="preserve">INFORME FINAL TIBANÁ
</t>
    </r>
    <r>
      <rPr>
        <b/>
        <sz val="11"/>
        <rFont val="Calibri"/>
        <family val="2"/>
        <scheme val="minor"/>
      </rPr>
      <t xml:space="preserve">2018_S1
</t>
    </r>
    <r>
      <rPr>
        <sz val="11"/>
        <rFont val="Calibri"/>
        <family val="2"/>
        <scheme val="minor"/>
      </rPr>
      <t>Tipo 2. Registro Avance Parcial o Final (Cuando en la consulta del plan existe avance previo)
LAS VIVIENDAS FUERON ENTREGADAS A LOS BENEFICIARIOS EN JUNIO 2017, Y POR LO TANTO EL HALLAZGO SE ENCUENTRA CERRADO, DE ACUERDO CON LAS ACTAS DE SEGUIMIENTO CARGADAS EN EL Q1 DE 2018. DOCUMENTO CARGADO: INFORME DE SEGUIMIENTO.
1 acta de reunion de 4 + 2 acta de reunión + 3 ACTA DE 4 PLANEADAS + 4 DE 4 PLANEADAS</t>
    </r>
  </si>
  <si>
    <r>
      <rPr>
        <b/>
        <sz val="11"/>
        <rFont val="Calibri"/>
        <family val="2"/>
        <scheme val="minor"/>
      </rPr>
      <t xml:space="preserve">Q4:
</t>
    </r>
    <r>
      <rPr>
        <sz val="11"/>
        <rFont val="Calibri"/>
        <family val="2"/>
        <scheme val="minor"/>
      </rPr>
      <t xml:space="preserve">Informe bimestral resaltando las acciones adelantadas.
</t>
    </r>
    <r>
      <rPr>
        <b/>
        <sz val="11"/>
        <rFont val="Calibri"/>
        <family val="2"/>
        <scheme val="minor"/>
      </rPr>
      <t xml:space="preserve">2018_Q1
</t>
    </r>
    <r>
      <rPr>
        <sz val="11"/>
        <rFont val="Calibri"/>
        <family val="2"/>
        <scheme val="minor"/>
      </rPr>
      <t xml:space="preserve">_3° Informe Bimestral de los 5 que se deben cargar.
_Corrección 1° Informe Bimestral cargado, de los 5 correspondientes.
_Corrección 2° Informe Bimestral cargado, de los 5 correspondientes.
</t>
    </r>
    <r>
      <rPr>
        <b/>
        <sz val="11"/>
        <rFont val="Calibri"/>
        <family val="2"/>
        <scheme val="minor"/>
      </rPr>
      <t xml:space="preserve">2018_S1
</t>
    </r>
    <r>
      <rPr>
        <sz val="11"/>
        <rFont val="Calibri"/>
        <family val="2"/>
        <scheme val="minor"/>
      </rPr>
      <t>Tipo 2. Registro Avance Parcial o Final (Cuando en la consulta del plan existe avance previo)
_INFORME DE SEGUIMIENTO BIMESTRAL VILLAS DEL ROSARIO
_5 INFORME DE 5 PLANEADOS</t>
    </r>
  </si>
  <si>
    <r>
      <rPr>
        <b/>
        <sz val="11"/>
        <rFont val="Calibri"/>
        <family val="2"/>
        <scheme val="minor"/>
      </rPr>
      <t>Q4:
_</t>
    </r>
    <r>
      <rPr>
        <sz val="11"/>
        <rFont val="Calibri"/>
        <family val="2"/>
        <scheme val="minor"/>
      </rPr>
      <t xml:space="preserve">https://drive.google.com/open?id=1Ne1rnA9Pu1iQiyAawLgOV5afdOxGzxMu
_https://drive.google.com/open?id=17YvAwbCvrM9RN1wVePJwUu6Acykukbdv
</t>
    </r>
    <r>
      <rPr>
        <b/>
        <sz val="11"/>
        <rFont val="Calibri"/>
        <family val="2"/>
        <scheme val="minor"/>
      </rPr>
      <t xml:space="preserve">2018_Q1
</t>
    </r>
    <r>
      <rPr>
        <sz val="11"/>
        <rFont val="Calibri"/>
        <family val="2"/>
        <scheme val="minor"/>
      </rPr>
      <t xml:space="preserve">https://drive.google.com/open?id=1mp5UVmGLY-y-VsBwiVLh70WqmCAANX4D
https://drive.google.com/open?id=1A-jDb6maUjXqdu6mfcFtX4T8VMdgq-Ev
https://drive.google.com/open?id=1T43HTUo4PxyJayhd3duhadFNFvwYFODE
</t>
    </r>
    <r>
      <rPr>
        <b/>
        <sz val="11"/>
        <rFont val="Calibri"/>
        <family val="2"/>
        <scheme val="minor"/>
      </rPr>
      <t xml:space="preserve">2018_S1
</t>
    </r>
    <r>
      <rPr>
        <sz val="11"/>
        <rFont val="Calibri"/>
        <family val="2"/>
        <scheme val="minor"/>
      </rPr>
      <t>_https://drive.google.com/open?id=1rD4m9DnhZEWfb2IkkDOt1Vtcl1G1xvAA
_https://drive.google.com/open?id=1qBIJ2AYqHbbu4h_AmcAy87RBCwqyJljT</t>
    </r>
  </si>
  <si>
    <r>
      <rPr>
        <b/>
        <sz val="11"/>
        <rFont val="Calibri"/>
        <family val="2"/>
        <scheme val="minor"/>
      </rPr>
      <t xml:space="preserve">Q4:
</t>
    </r>
    <r>
      <rPr>
        <sz val="11"/>
        <rFont val="Calibri"/>
        <family val="2"/>
        <scheme val="minor"/>
      </rPr>
      <t xml:space="preserve">Informe bimestral resaltando las acciones adelantadas.
</t>
    </r>
    <r>
      <rPr>
        <b/>
        <sz val="11"/>
        <rFont val="Calibri"/>
        <family val="2"/>
        <scheme val="minor"/>
      </rPr>
      <t xml:space="preserve">2018_Q1
</t>
    </r>
    <r>
      <rPr>
        <sz val="11"/>
        <rFont val="Calibri"/>
        <family val="2"/>
        <scheme val="minor"/>
      </rPr>
      <t xml:space="preserve">_2° Informe Bimestral (diciembre2017 - enero 2018) de los 5 informes que se deben cargar según Plan de Mejoramiento.
_3° Informe Bimestral (Febrero 2018 - Marzo 2018) de los 5 informes que se deben cargar según plan de mejoramiento.
</t>
    </r>
    <r>
      <rPr>
        <b/>
        <sz val="11"/>
        <rFont val="Calibri"/>
        <family val="2"/>
        <scheme val="minor"/>
      </rPr>
      <t xml:space="preserve">2018_S1
</t>
    </r>
    <r>
      <rPr>
        <sz val="11"/>
        <rFont val="Calibri"/>
        <family val="2"/>
        <scheme val="minor"/>
      </rPr>
      <t>Tipo 2. Registro Avance Parcial o Final (Cuando en la consulta del plan existe avance previo)
_INFORME BIMESTRAL DE SEGUIMIENTO PROYECTO SANTO TOMÁS
_4 INFORME DE 5 PLANEADOS
_5 INFORME DE 5 PLANEADOS</t>
    </r>
  </si>
  <si>
    <r>
      <rPr>
        <b/>
        <sz val="11"/>
        <rFont val="Calibri"/>
        <family val="2"/>
        <scheme val="minor"/>
      </rPr>
      <t xml:space="preserve">Q4:
</t>
    </r>
    <r>
      <rPr>
        <sz val="11"/>
        <rFont val="Calibri"/>
        <family val="2"/>
        <scheme val="minor"/>
      </rPr>
      <t xml:space="preserve">_https://drive.google.com/open?id=19M5wfAOMTiKzgzbZxKPB8fAVIYsTCGcc
</t>
    </r>
    <r>
      <rPr>
        <b/>
        <sz val="11"/>
        <rFont val="Calibri"/>
        <family val="2"/>
        <scheme val="minor"/>
      </rPr>
      <t xml:space="preserve">2018_Q1
</t>
    </r>
    <r>
      <rPr>
        <sz val="11"/>
        <rFont val="Calibri"/>
        <family val="2"/>
        <scheme val="minor"/>
      </rPr>
      <t xml:space="preserve">https://drive.google.com/open?id=10Zh8jp_KHAEPiDyvyFMiFSHr3Ye-eCY0
https://drive.google.com/open?id=1gr0sfzggsfINQKvSv8XsUMfefe2RmLMe
</t>
    </r>
    <r>
      <rPr>
        <b/>
        <sz val="11"/>
        <rFont val="Calibri"/>
        <family val="2"/>
        <scheme val="minor"/>
      </rPr>
      <t xml:space="preserve">2018_S1
</t>
    </r>
    <r>
      <rPr>
        <sz val="11"/>
        <rFont val="Calibri"/>
        <family val="2"/>
        <scheme val="minor"/>
      </rPr>
      <t>_https://drive.google.com/open?id=1iNKroNUiar4K6eoCYAeNieCnclXRVkk-
_https://drive.google.com/open?id=1H5pCovb-_R3LOlyj206IiYkjc8r99azi
_https://drive.google.com/open?id=1Y-Kvm0VXBXDomOE9Vc9gYmiUu3zmLBXw</t>
    </r>
  </si>
  <si>
    <t xml:space="preserve">Se Adjuntan oficios enviados al Municipio </t>
  </si>
  <si>
    <t>https://drive.google.com/open?id=0ByRoYQwdVdJremhHT1AyZXM3Z2s</t>
  </si>
  <si>
    <t>Se actualizaron los Lineasmientos tecnicos y Financiero de los proyectos, por parte de la Subgerenca de Estructuración . Con base en lo anterior en las nuevas convocatorias el sector ajustó los TCC a los nuevos lineamientos</t>
  </si>
  <si>
    <t>https://drive.google.com/open?id=0ByRoYQwdVdJrbVIxUERJSlU0cFk</t>
  </si>
  <si>
    <t>Dentro de los nuevos lineamientos para los contratos de interventoría se estbleció que la forma de pago será por avance de obra</t>
  </si>
  <si>
    <t>https://drive.google.com/open?id=0ByRoYQwdVdJrVEtybUtOSnR4cTQ
 https://drive.google.com/open?id=0ByRoYQwdVdJrRlQ0ZXNybUNzcFE</t>
  </si>
  <si>
    <t>Dentro de los nuevos lineamientos para los contratos de interventoría se estableció que la forma de pago será por avance de obra y los diseños por producto.  Se anexa ejemplo TCC</t>
  </si>
  <si>
    <t>https://drive.google.com/open?id=0ByRoYQwdVdJrUGlkVjU3R24xNDg
https://drive.google.com/open?id=0ByRoYQwdVdJrNFpwTmtXTk52UTA</t>
  </si>
  <si>
    <t>Se remitieron memorandos a la Secretaria General, en los cuales se realizó consulta frente a la pertinencia para la contratación de las obras
Se solicitó informacióna DAPARD. Se adelantó reunión del Sectorial Salud con el DAPARD durante la cual la gobernación entregó en digital la información de los proyectos incluido presupuesto.   El producto final fue aprobado por Interventoría DAPARD.
En estructuración de los proyectos para futuro proceso de contratación</t>
  </si>
  <si>
    <t>https://drive.google.com/open?id=0ByRoYQwdVdJrLXhMTUptYTREbDg
 https://drive.google.com/open?id=0ByRoYQwdVdJrZTd0TE1ubHg3cjg
 https://drive.google.com/open?id=0ByRoYQwdVdJrV0NXelF4T21KNkU</t>
  </si>
  <si>
    <t>Se depuró la matriz contractual efectivamente.</t>
  </si>
  <si>
    <t>https://drive.google.com/open?id=0B0p0wDz8VEo-Rzh1dGVidzhzZHM
https://drive.google.com/open?id=0B0p0wDz8VEo-VEtvRTd2dXg0NGc</t>
  </si>
  <si>
    <t>Se gestionó y firmó Otrosí No. 3</t>
  </si>
  <si>
    <t>https://drive.google.com/open?id=0B3IXz7BhvwCpamJDY21zSzJWQ1k</t>
  </si>
  <si>
    <t xml:space="preserve">Fue realizado el taller de retroalimentación para el Contrato 033 de 2017 </t>
  </si>
  <si>
    <t>https://drive.google.com/open?id=0B3IXz7BhvwCpaUJNZlRIU3ZOakE</t>
  </si>
  <si>
    <t>https://drive.google.com/open?id=0B0p0wDz8VEo-SkFYTFBhMkVsWUE
https://drive.google.com/open?id=0B0p0wDz8VEo-MVVZRThBMzNrQXM</t>
  </si>
  <si>
    <t xml:space="preserve">En Comité de Coordinación del Sistema de Control Interno del 04 de abril de 2017, se aprobó el programa anual de auditorias 2017, elaborado  por el Equipo de trabajo de Control Interno de Gestión en el mes de marzo de 2017. </t>
  </si>
  <si>
    <t>https://drive.google.com/open?id=0B2Bc57JokuHycG5oaHQ0Zk9hVFk</t>
  </si>
  <si>
    <t>Con memorando  I-2017-002798 del 10-04-2017,  María Claudia Gutiérrez - Asesora con funciones de Control Interno,  remite  a la Oficina de Planeación y Cumplimiento la documentación del proceso de Monitoreo y Evaluación iniciado a finales de 2016 y finalizado  en el mes de febrero  de 2017.</t>
  </si>
  <si>
    <t>https://drive.google.com/open?id=0B2Bc57JokuHyZWRvUUJndVdNaE0</t>
  </si>
  <si>
    <t>Se realiza reunión entre Secretaría General, Área Financiera y Oficina de Planeación y Seguimiento donde se discuten y se establecen los lineamientos y Acuerdos de Niveles de Servicio para el Control de Disponibilidad de Recursos</t>
  </si>
  <si>
    <t>https://drive.google.com/open?id=0B4Hdv4HXNVa5VlBQNnBjM01PbFU</t>
  </si>
  <si>
    <t xml:space="preserve">Se soporta la actividad con el concepto sobre los resultados del estudio de factibilidad del distrito de riegos de Magará </t>
  </si>
  <si>
    <t>https://drive.google.com/open?id=0B3jrJirhVym9Vm52clBJb0M0VFU</t>
  </si>
  <si>
    <t>LINEAMIENTOS PARA DESARROLLAR LAS ACTIVIDADES DE PREINVERSIÓN PARA LA ELABORACIÓN DE UN ESTUDIO DE FACTIBILIDAD DE UN DISTRITO DE RIEGO</t>
  </si>
  <si>
    <t>https://drive.google.com/open?id=0B3jrJirhVym9VzJNaS14UUJIWms</t>
  </si>
  <si>
    <t>PM AUD 2016 GRAM</t>
  </si>
  <si>
    <t>FILAS INI</t>
  </si>
  <si>
    <t>FILAS ADIC</t>
  </si>
  <si>
    <t>PLAN</t>
  </si>
  <si>
    <t>TOTAL</t>
  </si>
  <si>
    <t>ESTADO</t>
  </si>
  <si>
    <t>CERRADO</t>
  </si>
  <si>
    <t>ABIERTO</t>
  </si>
  <si>
    <t>TRAZABILIDAD</t>
  </si>
  <si>
    <t>_Recibido/Corte 10jun16 _Suscrito 01jul16</t>
  </si>
  <si>
    <t>_Recibido/Corte 02dic16 _Suscrito 27dic16(ext26dic) _Adicionado(CCI) 31jul17</t>
  </si>
  <si>
    <t>_Recibido/Corte 05sep17 _Suscrito 26sep17</t>
  </si>
  <si>
    <t>_Recibido/Corte 12dic17 _Suscrito 29dic17</t>
  </si>
  <si>
    <r>
      <rPr>
        <b/>
        <sz val="11"/>
        <rFont val="Calibri"/>
        <family val="2"/>
        <scheme val="minor"/>
      </rPr>
      <t>Q2:</t>
    </r>
    <r>
      <rPr>
        <sz val="11"/>
        <rFont val="Calibri"/>
        <family val="2"/>
        <scheme val="minor"/>
      </rPr>
      <t xml:space="preserve">
Se remite certificación del 30 de junio de 2017 por parte de la líder sectorial donde se identifica el estado de los convenios que actualmente se encuentran activos en el sector.</t>
    </r>
  </si>
  <si>
    <r>
      <rPr>
        <b/>
        <sz val="11"/>
        <rFont val="Calibri"/>
        <family val="2"/>
        <scheme val="minor"/>
      </rPr>
      <t xml:space="preserve">Q2:
</t>
    </r>
    <r>
      <rPr>
        <sz val="11"/>
        <rFont val="Calibri"/>
        <family val="2"/>
        <scheme val="minor"/>
      </rPr>
      <t>https://drive.google.com/open?id=0ByVTB_pG7qKzQW8zMXp2MEQzZlk</t>
    </r>
  </si>
  <si>
    <r>
      <rPr>
        <b/>
        <sz val="11"/>
        <rFont val="Calibri"/>
        <family val="2"/>
        <scheme val="minor"/>
      </rPr>
      <t xml:space="preserve">Q2-Q3:
</t>
    </r>
    <r>
      <rPr>
        <sz val="11"/>
        <rFont val="Calibri"/>
        <family val="2"/>
        <scheme val="minor"/>
      </rPr>
      <t xml:space="preserve">Considerando el hallazgo, el Sectorial convoco a reunión con el fin de divulgar las nuevas estrategias sobre la contratación y seguimiento a los convenios.
</t>
    </r>
    <r>
      <rPr>
        <b/>
        <sz val="11"/>
        <rFont val="Calibri"/>
        <family val="2"/>
        <scheme val="minor"/>
      </rPr>
      <t xml:space="preserve">Q4:
</t>
    </r>
    <r>
      <rPr>
        <sz val="11"/>
        <rFont val="Calibri"/>
        <family val="2"/>
        <scheme val="minor"/>
      </rPr>
      <t xml:space="preserve">Teniendo en cuenta que el instructivo de Seguimiento y Control de Contratos establecido con la Resolución 836 de 2015, es uno solo, para Contratos,  Convenios Tercerizados y Descentralizados, la Subgerencia de Proyectos estableció en comunicación I-2017-028789 unos lineamientos e implementó fichas de control para los proyectos; adicionalmente en comunicación I-2017-029303 solicitó a Secretaría General incluir estos lineamientos en el respectivo procedimiento.  
</t>
    </r>
    <r>
      <rPr>
        <b/>
        <sz val="11"/>
        <rFont val="Calibri"/>
        <family val="2"/>
        <scheme val="minor"/>
      </rPr>
      <t xml:space="preserve">
Se presenta la actualización al Instructivo de Contratos Descentralizados y Tercerizados, sobre Incluir un lineamiento específico en el procedimiento de los "contratos o convenios tercerizados o descentralizados, en el cual se adicionó el numeral 1.7 sobre el seguimiento al control de los convenios.</t>
    </r>
  </si>
  <si>
    <r>
      <rPr>
        <b/>
        <sz val="11"/>
        <rFont val="Calibri"/>
        <family val="2"/>
        <scheme val="minor"/>
      </rPr>
      <t xml:space="preserve">Q2-Q3:
</t>
    </r>
    <r>
      <rPr>
        <sz val="11"/>
        <rFont val="Calibri"/>
        <family val="2"/>
        <scheme val="minor"/>
      </rPr>
      <t xml:space="preserve">https://drive.google.com/open?id=0ByVTB_pG7qKzTmoyNldjQXdPbXc
</t>
    </r>
    <r>
      <rPr>
        <b/>
        <sz val="11"/>
        <rFont val="Calibri"/>
        <family val="2"/>
        <scheme val="minor"/>
      </rPr>
      <t>Q4:</t>
    </r>
    <r>
      <rPr>
        <sz val="11"/>
        <rFont val="Calibri"/>
        <family val="2"/>
        <scheme val="minor"/>
      </rPr>
      <t xml:space="preserve">
https://drive.google.com/open?id=1bVh7y_GB9XQyEhPxNRvdQVppXQM9_Yjs
</t>
    </r>
    <r>
      <rPr>
        <b/>
        <sz val="11"/>
        <rFont val="Calibri"/>
        <family val="2"/>
        <scheme val="minor"/>
      </rPr>
      <t xml:space="preserve">
https://drive.google.com/open?id=1CR7qyvCqXsn6zaMWa-8NRVSdwrRlarZe</t>
    </r>
  </si>
  <si>
    <r>
      <rPr>
        <b/>
        <sz val="11"/>
        <rFont val="Calibri"/>
        <family val="2"/>
        <scheme val="minor"/>
      </rPr>
      <t xml:space="preserve">Q4:
</t>
    </r>
    <r>
      <rPr>
        <sz val="11"/>
        <rFont val="Calibri"/>
        <family val="2"/>
        <scheme val="minor"/>
      </rPr>
      <t xml:space="preserve">Para esta observación se solicitó planificar las acciones de ejecución de los convenios y estrategia por cada uno, de los actuales se están planificando en forma individual y de acuerdo con la iniciación de las obras, así:
-	Sobre el Convenio No. 025 de 2013: Se anexa como soporte el cronograma de la obra en ejecución, el cual va ligado directamente en plazo, actividades y valor al convenio en mención. Se anexa soporte No. 18 025 de 2013 cronograma.
-	Sobre el Convenio No. 163 de 2013: A la fecha no hay cronograma, no ha iniciado la ejecución de la obra, el cual debe ir ligado directamente en plazo, actividades y valor al convenio en mención. Por ser una contratación derivada, se ha solicitado oficialmente a la Gobernación de Boyacá la incorporación de los recursos para el cierre financiero y el inicio de la contratación para definir los plazos contractuales.   Se anexa soporte No. 18 E-2017-018045, No. 18 E-2017-030341 y No. 18 E-2017-041381.
--	Sobre el Convenio No. 015 de 2017: A la fecha no hay cronograma, no ha iniciado la ejecución de la obra, el cual debe ir ligado directamente en plazo, actividades y valor al convenio en mención. Se ha solicitado oficialmente a la Gobernación de Cundinamarca el cronograma de las obras de contención para proceder al inicio de la contratación para definir los plazos contractuales.  
Se anexa soporte No. 18 E-2017-041383 de contención para proceder al inicio de la contratación para definir los plazos contractuales.   
Del Convenio 046 de 2013, se anexa el otrosí 6 que incluye la planeación, el Convenio 178 de 2013, se anexa copia del oficio I-2017-027616 de la Subgerencia de estructuración donde se solicita la modificación  e incluye el cronograma, aprobado por el Supervisor, para el otrosí 3.   De esta forma se viene dando cumplimiento con lo observado.
</t>
    </r>
    <r>
      <rPr>
        <b/>
        <sz val="11"/>
        <rFont val="Calibri"/>
        <family val="2"/>
        <scheme val="minor"/>
      </rPr>
      <t xml:space="preserve">
+1_Se sube al Plan de Mejoramiento el documento suscrito por el Sectorial, el cual aclara la estrategia establecida por el sector Salud, para la planificación de los proyectos.
+2_Se sube al Plan de Mejoramiento el documento suscrito por el Sectorial y los supervisores de los Convenios, el cual aclara la estrategia establecida para la planificación de cada uno de los convenios en ejecución.
+3_Se remiten como soportes, las actas de liquidación de los cuatro (4) convenios liquidados Tiquisio, Santa Rosa, Utica y el Roble. Adicionalmente se adjunta certificación sobre la verificación de estas liquidaciones en el Comite Primario. Es importante resaltar que se da cumplimiento en las liquidaciones de los convenios que al cierre no presentaban ejecución.</t>
    </r>
  </si>
  <si>
    <r>
      <rPr>
        <b/>
        <sz val="11"/>
        <rFont val="Calibri"/>
        <family val="2"/>
        <scheme val="minor"/>
      </rPr>
      <t>Q4:</t>
    </r>
    <r>
      <rPr>
        <sz val="11"/>
        <rFont val="Calibri"/>
        <family val="2"/>
        <scheme val="minor"/>
      </rPr>
      <t xml:space="preserve">
https://drive.google.com/open?id=1ITXEMeq-gYKbhdNBJOl4OlHuM17t7GYE
</t>
    </r>
    <r>
      <rPr>
        <b/>
        <sz val="11"/>
        <rFont val="Calibri"/>
        <family val="2"/>
        <scheme val="minor"/>
      </rPr>
      <t>https://drive.google.com/open?id=1JPJnH_YgLiL1P0GJhJf6tDZ9_PtdaMWB
https://drive.google.com/open?id=1TAlDgFN0Ie3J-VNoSo3OqrKoAIf9udjB
https://drive.google.com/open?id=1WcgOxUdvyLHbfuR96i9AqcezrYmuvpCh</t>
    </r>
  </si>
  <si>
    <r>
      <rPr>
        <b/>
        <sz val="11"/>
        <rFont val="Calibri"/>
        <family val="2"/>
        <scheme val="minor"/>
      </rPr>
      <t xml:space="preserve">Q2-Q3: </t>
    </r>
    <r>
      <rPr>
        <sz val="11"/>
        <rFont val="Calibri"/>
        <family val="2"/>
        <scheme val="minor"/>
      </rPr>
      <t>3</t>
    </r>
    <r>
      <rPr>
        <b/>
        <sz val="11"/>
        <rFont val="Calibri"/>
        <family val="2"/>
        <scheme val="minor"/>
      </rPr>
      <t xml:space="preserve">
Q4:
</t>
    </r>
    <r>
      <rPr>
        <sz val="11"/>
        <rFont val="Calibri"/>
        <family val="2"/>
        <scheme val="minor"/>
      </rPr>
      <t xml:space="preserve">Con relación a este ítem el Sector ha adelantado todas la gestiones para obtener los recursos, de los montos ya definidos todos han sido consignados y corresponden a los convenios de Tibú convenio 046 de 2013, Chimichagua convenio 178 de 2013, Soplaviento convenio 019 de 2916 y San Cristóbal convenio 021 de 2016, de lo cual se anexan copia de los extractos donde se registran los valores consignados. En una Carpeta en la siguientes van las gestiones que se viene realizando sobre los compromisos de cofinanciación.
 Sobre el Convenio No. 025 de 2013: Se anexa como soporte los listados de asistencia de  las mesas de trabajo realizadas para agilizar los compromisos de cofinanciación por parte de las entidades territoriales. Se anexa soporte No. 19 025 de 2013 Listado de asistencias.  Se ha solicitado oficialmente  a la Gobernación de Córdoba que manifiesta la cofinanciación de los recursos adicionales de la obra.   Se anexa soporte No. 19 E-2017-030252 y No. 19 E-2017-041387 
-	Sobre el Convenio No. 163 de 2013: Se anexa como soporte los listados de asistencia de  las mesas de trabajo realizadas para agilizar los compromisos de cofinanciación por parte de las entidades territoriales. Se anexa soporte No. 19 163 de 2013 Listado de asistencias. Se ha solicitado oficialmente  a la Gobernación de Boyacá que manifiesta la cofinanciación del proyecto.
Se anexa soporte No. 18 E-2017-018045, No. 18 E-2017-030341 y No. 18 E-2017-041381
-	Sobre el Convenio No. 015 de 2017: Se anexa como soporte los listados de asistencia de  las mesas de trabajo realizadas para agilizar los compromisos de cofinanciación por parte de las entidades territoriales. Se anexa soporte No. 19 015 de 2017 Listado de asistencias
</t>
    </r>
    <r>
      <rPr>
        <b/>
        <sz val="11"/>
        <rFont val="Calibri"/>
        <family val="2"/>
        <scheme val="minor"/>
      </rPr>
      <t xml:space="preserve">
Se envían catorce (14) listas de asistencia, relacionadas con las mesas de trabajo realizadas por el Sector Salud, para agilizar las acciones de seguimiento y reiteración sobre el compromiso de los recursos de cofinanciación por parte de las entidades territoriales.</t>
    </r>
  </si>
  <si>
    <r>
      <rPr>
        <b/>
        <sz val="11"/>
        <rFont val="Calibri"/>
        <family val="2"/>
        <scheme val="minor"/>
      </rPr>
      <t xml:space="preserve">Q4:
</t>
    </r>
    <r>
      <rPr>
        <sz val="11"/>
        <rFont val="Calibri"/>
        <family val="2"/>
        <scheme val="minor"/>
      </rPr>
      <t xml:space="preserve">https://drive.google.com/open?id=1CVDu-5VKkrHBcUio35ufxgqW4MLFLRph
</t>
    </r>
    <r>
      <rPr>
        <b/>
        <sz val="11"/>
        <rFont val="Calibri"/>
        <family val="2"/>
        <scheme val="minor"/>
      </rPr>
      <t>https://drive.google.com/open?id=1oxLOX4G38I3kWj5WtOvBFFAAQraMZi9K</t>
    </r>
  </si>
  <si>
    <r>
      <rPr>
        <b/>
        <sz val="11"/>
        <rFont val="Calibri"/>
        <family val="2"/>
        <scheme val="minor"/>
      </rPr>
      <t xml:space="preserve">Q2-Q3: </t>
    </r>
    <r>
      <rPr>
        <sz val="11"/>
        <rFont val="Calibri"/>
        <family val="2"/>
        <scheme val="minor"/>
      </rPr>
      <t>3</t>
    </r>
    <r>
      <rPr>
        <b/>
        <sz val="11"/>
        <rFont val="Calibri"/>
        <family val="2"/>
        <scheme val="minor"/>
      </rPr>
      <t xml:space="preserve">
Q4:
</t>
    </r>
    <r>
      <rPr>
        <sz val="11"/>
        <rFont val="Calibri"/>
        <family val="2"/>
        <scheme val="minor"/>
      </rPr>
      <t xml:space="preserve">Los convenios que involucraban recursos fueron liquidados y estos liberados; sobre los que ya estaban vencidos y sin recursos involucrados, se realizó el trámite para el auto de archivo a Secretaría General, está pendiente el trámite del convenio de 2013-CV-0028-1 el cual es de  varios sectores;  Se consultó formalmente y respondió afirmativo Jurídica que si es factible liquidación parcial de Salud. Tiene recursos asociados a proyectos de Puerto Santander y Cucutilla, que se despriorizaron, actualmente se viene documentado para liquidarlo y liberar los recursos.
- Sobre el Convenio No. 025 de 2013: Se encuentra en ejecución. 
- Sobre el Convenio No. 163 de 2013: Se encuentra en ejecución.
- Sobre el Convenio No. 015 de 2017: Se encuentra en ejecución.
  - Sobre el Convenio No. 019 de 2016: Se encuentra en ejecución
- Sobre el Convenio No. 178 de 2013: Se encuentra en ejecución.
- Sobre el Convenio No. 046 de 2013: Se encuentra en ejecución.
</t>
    </r>
    <r>
      <rPr>
        <b/>
        <sz val="11"/>
        <rFont val="Calibri"/>
        <family val="2"/>
        <scheme val="minor"/>
      </rPr>
      <t xml:space="preserve">
Se remiten como soportes, las actas de liquidación de los cuatro (4) convenios liquidados Tiquisio, Santa Rosa, Utica y el Roble. Adicionalmente se adjunta certificación sobre el estado de los convenios actualmente en ejecución firmada por la Sectorial de Salud. Es importante aclarar que si bien la unidad de medida hace referencia a la liquidación de seis (6) convenios se liquidaron cuatro (4) y los otros no fueron liquidados porque presentan obras en ejecución</t>
    </r>
  </si>
  <si>
    <r>
      <rPr>
        <b/>
        <sz val="11"/>
        <rFont val="Calibri"/>
        <family val="2"/>
        <scheme val="minor"/>
      </rPr>
      <t xml:space="preserve">Q4:
</t>
    </r>
    <r>
      <rPr>
        <sz val="11"/>
        <rFont val="Calibri"/>
        <family val="2"/>
        <scheme val="minor"/>
      </rPr>
      <t xml:space="preserve">https://drive.google.com/open?id=1xvzAxkBgP6rCHI4b3bUziifiE935R4tD
</t>
    </r>
    <r>
      <rPr>
        <b/>
        <sz val="11"/>
        <rFont val="Calibri"/>
        <family val="2"/>
        <scheme val="minor"/>
      </rPr>
      <t>https://drive.google.com/open?id=1OH74AHXKnnDKd4aQKYEYbhVOmfhSKVMl</t>
    </r>
  </si>
  <si>
    <r>
      <rPr>
        <b/>
        <sz val="11"/>
        <rFont val="Calibri"/>
        <family val="2"/>
        <scheme val="minor"/>
      </rPr>
      <t xml:space="preserve">Q3:
</t>
    </r>
    <r>
      <rPr>
        <sz val="11"/>
        <rFont val="Calibri"/>
        <family val="2"/>
        <scheme val="minor"/>
      </rPr>
      <t xml:space="preserve">Fueron enviados mediante correo electrónico por WEB Transfer,  teniendo en cuenta que son archivos con gran peso.
</t>
    </r>
    <r>
      <rPr>
        <b/>
        <sz val="11"/>
        <rFont val="Calibri"/>
        <family val="2"/>
        <scheme val="minor"/>
      </rPr>
      <t xml:space="preserve">Q4:
</t>
    </r>
    <r>
      <rPr>
        <sz val="11"/>
        <rFont val="Calibri"/>
        <family val="2"/>
        <scheme val="minor"/>
      </rPr>
      <t xml:space="preserve">El sector Salud, cumpliendo con la actividad, ha venido remitiendo y soportando el envió de los estudios y diseños mediante comunicación escrita, como se sustenta con los soportes anexos:
- Sobre el Convenio No. 025 de 2013: Se envían por correo electrónico por WEB Transfer,  teniendo en cuenta que son archivos con gran peso. Se anexa soporte No. 21 025 de 2013 Entrega de estudios y diseños
- Sobre el Convenio No. 163 de 2013: Se envían por tercera vez mediante comunicación oficial. Se anexa soporte No. 21 163 de 2013 Entrega de estudios y diseños
- Sobre el Convenio No. 015 de 2017: Se envían por correo electrónico,  teniendo en cuenta que son archivos con gran peso. Se anexa soporte No. 015 de 2017 Entrega de estudios y diseños.
Asimismo, se presentan soportes de comunicados y correos electrónicos de entrega de estudios y diseños a los municipio de los convenios 178 de 2013, 019 de 2016, 021 de 2016, 046 de 2016.
</t>
    </r>
    <r>
      <rPr>
        <b/>
        <sz val="11"/>
        <rFont val="Calibri"/>
        <family val="2"/>
        <scheme val="minor"/>
      </rPr>
      <t xml:space="preserve">2018_S1
</t>
    </r>
    <r>
      <rPr>
        <sz val="11"/>
        <rFont val="Calibri"/>
        <family val="2"/>
        <scheme val="minor"/>
      </rPr>
      <t>Tipo 2. Registro Avance Parcial o Final (Cuando en la consulta del plan existe avance previo)
Nuevamente se cargan las comunicaciones con las cuales se hizo la entrega de los estudios y diseños a los entes territoriales para el inicio de las respectivas obras.</t>
    </r>
  </si>
  <si>
    <r>
      <rPr>
        <b/>
        <sz val="11"/>
        <rFont val="Calibri"/>
        <family val="2"/>
        <scheme val="minor"/>
      </rPr>
      <t>Q3:
_</t>
    </r>
    <r>
      <rPr>
        <sz val="11"/>
        <rFont val="Calibri"/>
        <family val="2"/>
        <scheme val="minor"/>
      </rPr>
      <t xml:space="preserve">https://drive.google.com/open?id=0ByVTB_pG7qKzSHZiUEZyb0JCTG8, 
_https://drive.google.com/open?id=0ByVTB_pG7qKzWnl4MDlKVE9JR28
</t>
    </r>
    <r>
      <rPr>
        <b/>
        <sz val="11"/>
        <rFont val="Calibri"/>
        <family val="2"/>
        <scheme val="minor"/>
      </rPr>
      <t>Q4:</t>
    </r>
    <r>
      <rPr>
        <sz val="11"/>
        <rFont val="Calibri"/>
        <family val="2"/>
        <scheme val="minor"/>
      </rPr>
      <t xml:space="preserve">
https://drive.google.com/open?id=1vaNXFoz50bXc99yNrEqnjiQ0e-sFZjhk
</t>
    </r>
    <r>
      <rPr>
        <b/>
        <sz val="11"/>
        <rFont val="Calibri"/>
        <family val="2"/>
        <scheme val="minor"/>
      </rPr>
      <t xml:space="preserve">2018_S1
</t>
    </r>
    <r>
      <rPr>
        <sz val="11"/>
        <rFont val="Calibri"/>
        <family val="2"/>
        <scheme val="minor"/>
      </rPr>
      <t>https://drive.google.com/open?id=1E514D4vKmYyZePxSlPwbBUeL3qW_5ASs</t>
    </r>
  </si>
  <si>
    <r>
      <rPr>
        <b/>
        <sz val="11"/>
        <rFont val="Calibri"/>
        <family val="2"/>
        <scheme val="minor"/>
      </rPr>
      <t>Q3:</t>
    </r>
    <r>
      <rPr>
        <sz val="11"/>
        <rFont val="Calibri"/>
        <family val="2"/>
        <scheme val="minor"/>
      </rPr>
      <t xml:space="preserve">
El sector ha venido realizando reuniones de seguimiento con entidades territoriales frente a los convenios y de acuerdo con la necesitad. Según los soportes de actas remitidas con los archivos de evidencia.
</t>
    </r>
    <r>
      <rPr>
        <b/>
        <sz val="11"/>
        <rFont val="Calibri"/>
        <family val="2"/>
        <scheme val="minor"/>
      </rPr>
      <t xml:space="preserve">Q4:
</t>
    </r>
    <r>
      <rPr>
        <sz val="11"/>
        <rFont val="Calibri"/>
        <family val="2"/>
        <scheme val="minor"/>
      </rPr>
      <t xml:space="preserve">Esta es una labor continua, el sector  viene cumpliendo con las reuniones de seguimiento, como se presenta en los siguientes soportes de trámite.
- Sobre el Convenio No. 025 de 2013: Se anexa como soporte los listados de asistencia de  las de las reuniones de seguimiento a los convenios. Se anexa soporte No. 19 025 de 2013 Listado de asistencias
- Sobre el Convenio No. 163 de 2013: Se anexa como soporte los listados de asistencia de  las de las reuniones de seguimiento a los convenios. Se anexa soporte No. 19 163 de 2013 Listado de asistencias
- Sobre el Convenio No. 015 de 2017: Se anexa como soporte los listados de asistencia de  las de las reuniones de seguimiento a los convenios. Se anexa soporte No. 19 015 de 2017 Listado de asistencias.
 Igualmente, se presentan los soportes de actas de reunión con los municipio de Chimichagua, Soplaviento, San Cristóbal y Tibú, convenios 178 de 2013, 019 de 2016, 021 de 2016, 046 de 2016, respectivamente.
</t>
    </r>
    <r>
      <rPr>
        <b/>
        <sz val="11"/>
        <rFont val="Calibri"/>
        <family val="2"/>
        <scheme val="minor"/>
      </rPr>
      <t xml:space="preserve">2018_S1
</t>
    </r>
    <r>
      <rPr>
        <sz val="11"/>
        <rFont val="Calibri"/>
        <family val="2"/>
        <scheme val="minor"/>
      </rPr>
      <t>Tipo 3. Registro Adicional (Cuando la evidencia de un registro Tipo 1 o 2 es insuficiente y se necesita adicionar)
Se anexan copias de las actas de la reuniones de seguimiento a los convenios realizadas por los supervisores del Fondo, como complemento de las ya remitidas.</t>
    </r>
  </si>
  <si>
    <r>
      <rPr>
        <b/>
        <sz val="11"/>
        <rFont val="Calibri"/>
        <family val="2"/>
        <scheme val="minor"/>
      </rPr>
      <t>Q3:</t>
    </r>
    <r>
      <rPr>
        <sz val="11"/>
        <rFont val="Calibri"/>
        <family val="2"/>
        <scheme val="minor"/>
      </rPr>
      <t xml:space="preserve">
_https://drive.google.com/open?id=0ByVTB_pG7qKzQkl5aDEwbTg5X3c, 
_https://drive.google.com/open?id=0ByVTB_pG7qKzNUxqNDN5ZUllQkU, 
_https://drive.google.com/open?id=0ByVTB_pG7qKzNFI4STYzd1dCVDg, 
_https://drive.google.com/open?id=0ByVTB_pG7qKzUnNfVER6Ym1JY2c, 
_https://drive.google.com/open?id=0ByVTB_pG7qKzWlFuc1J4TFh4NUU, 
_https://drive.google.com/open?id=0ByVTB_pG7qKzRXFXMnNlTWFQaGc, 
_https://drive.google.com/open?id=0ByVTB_pG7qKzWWZYSW1OZWtDYUk
</t>
    </r>
    <r>
      <rPr>
        <b/>
        <sz val="11"/>
        <rFont val="Calibri"/>
        <family val="2"/>
        <scheme val="minor"/>
      </rPr>
      <t>Q4:</t>
    </r>
    <r>
      <rPr>
        <sz val="11"/>
        <rFont val="Calibri"/>
        <family val="2"/>
        <scheme val="minor"/>
      </rPr>
      <t xml:space="preserve">
https://drive.google.com/open?id=1mvtS_XETLR2myZ6sl_Bl0wZH8pJCVxi9
</t>
    </r>
    <r>
      <rPr>
        <b/>
        <sz val="11"/>
        <rFont val="Calibri"/>
        <family val="2"/>
        <scheme val="minor"/>
      </rPr>
      <t xml:space="preserve">2018_S1
</t>
    </r>
    <r>
      <rPr>
        <sz val="11"/>
        <rFont val="Calibri"/>
        <family val="2"/>
        <scheme val="minor"/>
      </rPr>
      <t>https://drive.google.com/open?id=1d25SSxDSjzaw2-J7fByltypd24PI8qiM</t>
    </r>
  </si>
  <si>
    <r>
      <rPr>
        <b/>
        <sz val="11"/>
        <rFont val="Calibri"/>
        <family val="2"/>
        <scheme val="minor"/>
      </rPr>
      <t>Q3</t>
    </r>
    <r>
      <rPr>
        <sz val="11"/>
        <rFont val="Calibri"/>
        <family val="2"/>
        <scheme val="minor"/>
      </rPr>
      <t xml:space="preserve">:
Se remitió comunicación a ente Territorial solicitando el cumplimiento con equipo de trabajo de acuerdo con el informe de la Interventoría.
</t>
    </r>
    <r>
      <rPr>
        <b/>
        <sz val="11"/>
        <rFont val="Calibri"/>
        <family val="2"/>
        <scheme val="minor"/>
      </rPr>
      <t xml:space="preserve">Q4:
</t>
    </r>
    <r>
      <rPr>
        <sz val="11"/>
        <rFont val="Calibri"/>
        <family val="2"/>
        <scheme val="minor"/>
      </rPr>
      <t xml:space="preserve">El Sector Salud  en cumplimiento con lo observado ha remitido varias comunicaciones a los entes territoriales una vez observa algún posible  incumplimiento, con el objetivo de que los proyectos no presenten inconvenientes en su ejecución, situación que se refleja en los soportes adjuntos correspondientes a los convenios 015 de 2017, 025 de 2013, 163 de 2013, 021 de 2016, 046 de 2013 y 178 de 2013, precisando que los soportes anexos corresponden al periodo establecido en el plan de mejoramiento. Con lo cual se demuestra que está cumpliendo.
</t>
    </r>
    <r>
      <rPr>
        <b/>
        <sz val="11"/>
        <rFont val="Calibri"/>
        <family val="2"/>
        <scheme val="minor"/>
      </rPr>
      <t xml:space="preserve">2018_S1
</t>
    </r>
    <r>
      <rPr>
        <sz val="11"/>
        <rFont val="Calibri"/>
        <family val="2"/>
        <scheme val="minor"/>
      </rPr>
      <t>Tipo 3. Registro Adicional (Cuando la evidencia de un registro Tipo 1 o 2 es insuficiente y se necesita adicionar)
_Cargamos copias de las comunicaciones enviadas a los entes territoriales, sobre temas de cumplimiento de los Convenios en ejecución.</t>
    </r>
  </si>
  <si>
    <r>
      <rPr>
        <b/>
        <sz val="11"/>
        <rFont val="Calibri"/>
        <family val="2"/>
        <scheme val="minor"/>
      </rPr>
      <t xml:space="preserve">Q3:
</t>
    </r>
    <r>
      <rPr>
        <sz val="11"/>
        <rFont val="Calibri"/>
        <family val="2"/>
        <scheme val="minor"/>
      </rPr>
      <t xml:space="preserve">https://drive.google.com/open?id=0ByVTB_pG7qKzcUpSSGltZnE0Qzg
</t>
    </r>
    <r>
      <rPr>
        <b/>
        <sz val="11"/>
        <rFont val="Calibri"/>
        <family val="2"/>
        <scheme val="minor"/>
      </rPr>
      <t xml:space="preserve">Q4:
</t>
    </r>
    <r>
      <rPr>
        <sz val="11"/>
        <rFont val="Calibri"/>
        <family val="2"/>
        <scheme val="minor"/>
      </rPr>
      <t xml:space="preserve">https://drive.google.com/open?id=1uF14I8lwsuvF4o4DlNHonq_ad_6sgEr9
</t>
    </r>
    <r>
      <rPr>
        <b/>
        <sz val="11"/>
        <rFont val="Calibri"/>
        <family val="2"/>
        <scheme val="minor"/>
      </rPr>
      <t xml:space="preserve">2018_S1
</t>
    </r>
    <r>
      <rPr>
        <sz val="11"/>
        <rFont val="Calibri"/>
        <family val="2"/>
        <scheme val="minor"/>
      </rPr>
      <t>https://drive.google.com/open?id=1m7srr1gCiRork9j_QzNuGofKKZZGCtvl</t>
    </r>
  </si>
  <si>
    <r>
      <rPr>
        <b/>
        <sz val="11"/>
        <rFont val="Calibri"/>
        <family val="2"/>
        <scheme val="minor"/>
      </rPr>
      <t xml:space="preserve">Q3:
</t>
    </r>
    <r>
      <rPr>
        <sz val="11"/>
        <rFont val="Calibri"/>
        <family val="2"/>
        <scheme val="minor"/>
      </rPr>
      <t xml:space="preserve">Se actualizó el procedimiento  4.2.2 del seguimiento y control de contratos ,liderados por la subgerencia de proyectos , de acuerdo como se registra en la presentación anexa como archivo de evidencia.
</t>
    </r>
    <r>
      <rPr>
        <b/>
        <sz val="11"/>
        <rFont val="Calibri"/>
        <family val="2"/>
        <scheme val="minor"/>
      </rPr>
      <t xml:space="preserve">Q4:
</t>
    </r>
    <r>
      <rPr>
        <sz val="11"/>
        <rFont val="Calibri"/>
        <family val="2"/>
        <scheme val="minor"/>
      </rPr>
      <t xml:space="preserve">En cumplimiento con lo observado la Subgerencia de Proyectos mediante la comunicación I-2017-029303 solicitó a Secretaría General incluir los nuevos  lineamientos en el respectivo manual.  </t>
    </r>
  </si>
  <si>
    <r>
      <rPr>
        <b/>
        <sz val="11"/>
        <rFont val="Calibri"/>
        <family val="2"/>
        <scheme val="minor"/>
      </rPr>
      <t>Q3:
_</t>
    </r>
    <r>
      <rPr>
        <sz val="11"/>
        <rFont val="Calibri"/>
        <family val="2"/>
        <scheme val="minor"/>
      </rPr>
      <t xml:space="preserve">https://drive.google.com/open?id=0ByVTB_pG7qKzMU1CNXJOUXVpTG8, 
_https://drive.google.com/open?id=0ByVTB_pG7qKzQmxRM2g2eFRZc0k
</t>
    </r>
    <r>
      <rPr>
        <b/>
        <sz val="11"/>
        <rFont val="Calibri"/>
        <family val="2"/>
        <scheme val="minor"/>
      </rPr>
      <t xml:space="preserve">Q4:
</t>
    </r>
    <r>
      <rPr>
        <sz val="11"/>
        <rFont val="Calibri"/>
        <family val="2"/>
        <scheme val="minor"/>
      </rPr>
      <t xml:space="preserve">https://drive.google.com/open?id=1D7yB8pHJLzCdwwKJpSxzbEdoS46i0p79
</t>
    </r>
  </si>
  <si>
    <r>
      <rPr>
        <b/>
        <sz val="11"/>
        <rFont val="Calibri"/>
        <family val="2"/>
        <scheme val="minor"/>
      </rPr>
      <t>Q4:</t>
    </r>
    <r>
      <rPr>
        <sz val="11"/>
        <rFont val="Calibri"/>
        <family val="2"/>
        <scheme val="minor"/>
      </rPr>
      <t xml:space="preserve">
En cumplimiento con lo observado el Sector Salud, mediante comunicación I-2017-027859 con asunto "Presunto Incumplimiento contrato C-058-2013", solicitó a la Secretaría General adelantar los procedimientos y/o acciones que correspondan por el posible incumplimiento del contrato C-058-2013; teniendo en cuenta el informe de supervisión que se anexó, el cual también hace parte de estos soportes. </t>
    </r>
  </si>
  <si>
    <r>
      <rPr>
        <b/>
        <sz val="11"/>
        <rFont val="Calibri"/>
        <family val="2"/>
        <scheme val="minor"/>
      </rPr>
      <t xml:space="preserve">Q4:
</t>
    </r>
    <r>
      <rPr>
        <sz val="11"/>
        <rFont val="Calibri"/>
        <family val="2"/>
        <scheme val="minor"/>
      </rPr>
      <t>https://drive.google.com/open?id=1UXcGs1PlmHiIaLxusnfT7-DWZjiVGMMW</t>
    </r>
  </si>
  <si>
    <r>
      <rPr>
        <b/>
        <sz val="11"/>
        <rFont val="Calibri"/>
        <family val="2"/>
        <scheme val="minor"/>
      </rPr>
      <t xml:space="preserve">Q4:
</t>
    </r>
    <r>
      <rPr>
        <sz val="11"/>
        <rFont val="Calibri"/>
        <family val="2"/>
        <scheme val="minor"/>
      </rPr>
      <t xml:space="preserve">Sector Salud, adelanto ante la Secretaría General, los trámites de incumplimiento del contrato 2013-C-058, cuyos soportes de solicitud, fueron anexadas en el punto anterior  y sobre lo cual ya se adelantaron acciones como la contratación del abogado externo para que avance con los trámites respectivos para el inicio de las demandas a que haya lugar.  Se anexa como soporte copia del contrato 2017-C-0224, el cual tiene como objeto de prestar asesoría jurídica especializada al equipo de defensa judicial para atención de casos del Sector Salud.
</t>
    </r>
    <r>
      <rPr>
        <b/>
        <sz val="11"/>
        <rFont val="Calibri"/>
        <family val="2"/>
        <scheme val="minor"/>
      </rPr>
      <t xml:space="preserve">
El Sector Salud, adicionalmente envía como soporte el diagnostico elaborado por al abogado externo donde se hace el análisis del caso, el cual una vez analizados los expedientes se establece la acción jurídica a seguir para el contrato 2014-C-0001/ 058 -2013 Comfamiliar Nariño-El Charco.</t>
    </r>
  </si>
  <si>
    <r>
      <rPr>
        <b/>
        <sz val="11"/>
        <rFont val="Calibri"/>
        <family val="2"/>
        <scheme val="minor"/>
      </rPr>
      <t xml:space="preserve">Q4:
</t>
    </r>
    <r>
      <rPr>
        <sz val="11"/>
        <rFont val="Calibri"/>
        <family val="2"/>
        <scheme val="minor"/>
      </rPr>
      <t xml:space="preserve">https://drive.google.com/open?id=1_x2xheKnFjRNw1VwWbSMoKaF58eXyJfa
</t>
    </r>
    <r>
      <rPr>
        <b/>
        <sz val="11"/>
        <rFont val="Calibri"/>
        <family val="2"/>
        <scheme val="minor"/>
      </rPr>
      <t>https://drive.google.com/open?id=1mw16zaKpS6NIB0itnvP7owVaOcwG3jFc</t>
    </r>
  </si>
  <si>
    <r>
      <rPr>
        <b/>
        <sz val="11"/>
        <rFont val="Calibri"/>
        <family val="2"/>
        <scheme val="minor"/>
      </rPr>
      <t xml:space="preserve">Q3:
</t>
    </r>
    <r>
      <rPr>
        <sz val="11"/>
        <rFont val="Calibri"/>
        <family val="2"/>
        <scheme val="minor"/>
      </rPr>
      <t xml:space="preserve">Actualmente el sector esta incluyendo en los Términos y Condiciones Contractuales los lineamientos impartidos por la Subgerencia de Estructuración sobre la forma de pago a contratistas. Se adjunta evidencia
</t>
    </r>
    <r>
      <rPr>
        <b/>
        <sz val="11"/>
        <rFont val="Calibri"/>
        <family val="2"/>
        <scheme val="minor"/>
      </rPr>
      <t xml:space="preserve">Q4:
</t>
    </r>
    <r>
      <rPr>
        <sz val="11"/>
        <rFont val="Calibri"/>
        <family val="2"/>
        <scheme val="minor"/>
      </rPr>
      <t>La subgerencia de Estructuración generó los nuevos Lineamientos Técnicos y Financieros para la Elaboración de Términos y Condiciones, los cuales están siendo aplicados en la nueva contratación del Sector Salud, se precisa que los mismos incluyen los "Topes máximos para requisitos técnicos, Forma de pago: rango para retención de garantía" . Documento de actualización que se anexa como soporte.</t>
    </r>
  </si>
  <si>
    <r>
      <rPr>
        <b/>
        <sz val="11"/>
        <rFont val="Calibri"/>
        <family val="2"/>
        <scheme val="minor"/>
      </rPr>
      <t xml:space="preserve">Q3:
</t>
    </r>
    <r>
      <rPr>
        <sz val="11"/>
        <rFont val="Calibri"/>
        <family val="2"/>
        <scheme val="minor"/>
      </rPr>
      <t xml:space="preserve">https://drive.google.com/open?id=0BzKN8xprBpG3cnpEVG9KYWRQSjQ
</t>
    </r>
    <r>
      <rPr>
        <b/>
        <sz val="11"/>
        <rFont val="Calibri"/>
        <family val="2"/>
        <scheme val="minor"/>
      </rPr>
      <t xml:space="preserve">Q4:
</t>
    </r>
    <r>
      <rPr>
        <sz val="11"/>
        <rFont val="Calibri"/>
        <family val="2"/>
        <scheme val="minor"/>
      </rPr>
      <t>https://drive.google.com/open?id=1Wovc7EQXl53QBqVBYapSwMpaO1rDM3mk</t>
    </r>
  </si>
  <si>
    <r>
      <rPr>
        <b/>
        <sz val="11"/>
        <rFont val="Calibri"/>
        <family val="2"/>
        <scheme val="minor"/>
      </rPr>
      <t>Q3:</t>
    </r>
    <r>
      <rPr>
        <sz val="11"/>
        <rFont val="Calibri"/>
        <family val="2"/>
        <scheme val="minor"/>
      </rPr>
      <t xml:space="preserve">
Se actualizó el procedimiento  4.2.2 del seguimiento y control de contratos, liderados por la subgerencia de proyectos, de acuerdo como se registra en la presentación anexa como archivo de evidencia.
</t>
    </r>
    <r>
      <rPr>
        <b/>
        <sz val="11"/>
        <rFont val="Calibri"/>
        <family val="2"/>
        <scheme val="minor"/>
      </rPr>
      <t>Q4:</t>
    </r>
    <r>
      <rPr>
        <sz val="11"/>
        <rFont val="Calibri"/>
        <family val="2"/>
        <scheme val="minor"/>
      </rPr>
      <t xml:space="preserve">
Teniendo en cuenta que el instructivo de Seguimiento y Control de Contratos establecido con la Resolución 836 de 2015,  la Subgerencia de Proyectos estableció en comunicación I-2017-028789 unos lineamientos e implementó las fichas de control para los proyectos; adicionalmente en comunicación I-2017-029303 solicitó a Secretaría General incluir estos lineamientos en el respectivo manual.  </t>
    </r>
  </si>
  <si>
    <r>
      <rPr>
        <b/>
        <sz val="11"/>
        <rFont val="Calibri"/>
        <family val="2"/>
        <scheme val="minor"/>
      </rPr>
      <t>Q3:</t>
    </r>
    <r>
      <rPr>
        <sz val="11"/>
        <rFont val="Calibri"/>
        <family val="2"/>
        <scheme val="minor"/>
      </rPr>
      <t xml:space="preserve">
_https://drive.google.com/open?id=0ByVTB_pG7qKzWmp5d2hFWGxsQTQ, 
_https://drive.google.com/open?id=0ByVTB_pG7qKzQkRTYW5PWmZvQXc
</t>
    </r>
    <r>
      <rPr>
        <b/>
        <sz val="11"/>
        <rFont val="Calibri"/>
        <family val="2"/>
        <scheme val="minor"/>
      </rPr>
      <t>Q4:</t>
    </r>
    <r>
      <rPr>
        <sz val="11"/>
        <rFont val="Calibri"/>
        <family val="2"/>
        <scheme val="minor"/>
      </rPr>
      <t xml:space="preserve">
https://drive.google.com/open?id=1Xy_HGlt_QtK_nDd25Bvy_BGqaKwTX21v</t>
    </r>
  </si>
  <si>
    <r>
      <rPr>
        <b/>
        <sz val="11"/>
        <rFont val="Calibri"/>
        <family val="2"/>
        <scheme val="minor"/>
      </rPr>
      <t>Q3:</t>
    </r>
    <r>
      <rPr>
        <sz val="11"/>
        <rFont val="Calibri"/>
        <family val="2"/>
        <scheme val="minor"/>
      </rPr>
      <t xml:space="preserve">
El supervisor del contrato emite informe  y solicita concepto para proceder con la ejecución del contrato de la IPS Sagrado Corazon de Jesus en el Municipio del Charco </t>
    </r>
  </si>
  <si>
    <r>
      <rPr>
        <b/>
        <sz val="11"/>
        <rFont val="Calibri"/>
        <family val="2"/>
        <scheme val="minor"/>
      </rPr>
      <t xml:space="preserve">Q3:
</t>
    </r>
    <r>
      <rPr>
        <sz val="11"/>
        <rFont val="Calibri"/>
        <family val="2"/>
        <scheme val="minor"/>
      </rPr>
      <t>https://drive.google.com/open?id=0BzKN8xprBpG3M2xBUjNpS2F3Tnc</t>
    </r>
  </si>
  <si>
    <r>
      <rPr>
        <b/>
        <sz val="11"/>
        <rFont val="Calibri"/>
        <family val="2"/>
        <scheme val="minor"/>
      </rPr>
      <t xml:space="preserve">Q3:
</t>
    </r>
    <r>
      <rPr>
        <sz val="11"/>
        <rFont val="Calibri"/>
        <family val="2"/>
        <scheme val="minor"/>
      </rPr>
      <t>La Secretaria General del Fondo responde los requerimientos del sector en el sentido de indicar los procedimientos a seguir para la contratación y liquidación de los contratos ( se adjunta memorando)</t>
    </r>
  </si>
  <si>
    <r>
      <rPr>
        <b/>
        <sz val="11"/>
        <rFont val="Calibri"/>
        <family val="2"/>
        <scheme val="minor"/>
      </rPr>
      <t xml:space="preserve">Q3:
</t>
    </r>
    <r>
      <rPr>
        <sz val="11"/>
        <rFont val="Calibri"/>
        <family val="2"/>
        <scheme val="minor"/>
      </rPr>
      <t>https://drive.google.com/open?id=0BzKN8xprBpG3M0MwMjRPWkR3WUE</t>
    </r>
  </si>
  <si>
    <r>
      <rPr>
        <b/>
        <sz val="11"/>
        <rFont val="Calibri"/>
        <family val="2"/>
        <scheme val="minor"/>
      </rPr>
      <t xml:space="preserve">Q3:
</t>
    </r>
    <r>
      <rPr>
        <sz val="11"/>
        <rFont val="Calibri"/>
        <family val="2"/>
        <scheme val="minor"/>
      </rPr>
      <t xml:space="preserve">El 05/07/2017, se realizo reunión con la firma interventora del proyecto (G.O.C), para verificar el tema del incumplimiento del contratista de obra e iniciar un trabajo conjunto de recopilación de información para armar el expediente del contrato.
</t>
    </r>
    <r>
      <rPr>
        <b/>
        <sz val="11"/>
        <rFont val="Calibri"/>
        <family val="2"/>
        <scheme val="minor"/>
      </rPr>
      <t xml:space="preserve">Q4:
</t>
    </r>
    <r>
      <rPr>
        <sz val="11"/>
        <rFont val="Calibri"/>
        <family val="2"/>
        <scheme val="minor"/>
      </rPr>
      <t xml:space="preserve">En cumplimiento con lo recomendado se procedió a la actualización de los expedientes de los contratos de obra e interviuvaría, tal como se presenta en el soporte que se anexa, de antes y después de haber realizado la actualización de la documentación.
</t>
    </r>
    <r>
      <rPr>
        <b/>
        <sz val="11"/>
        <rFont val="Calibri"/>
        <family val="2"/>
        <scheme val="minor"/>
      </rPr>
      <t xml:space="preserve">2018_S1
</t>
    </r>
    <r>
      <rPr>
        <sz val="11"/>
        <rFont val="Calibri"/>
        <family val="2"/>
        <scheme val="minor"/>
      </rPr>
      <t>Tipo 4. Registro Reemplazo (Cuando un registro Tipo 1 o 2 no es admitido y se necesita reemplazar)
_El Sector salud envía el soporte de la documentación actualizada del Contrato 001/14, el cual fue Subrogado y ahora corresponde al 2015-C.0093, como aparece en el registro es para aclarar que corresponde al mismo contrato.</t>
    </r>
  </si>
  <si>
    <r>
      <rPr>
        <b/>
        <sz val="11"/>
        <rFont val="Calibri"/>
        <family val="2"/>
        <scheme val="minor"/>
      </rPr>
      <t xml:space="preserve">Q3:
</t>
    </r>
    <r>
      <rPr>
        <sz val="11"/>
        <rFont val="Calibri"/>
        <family val="2"/>
        <scheme val="minor"/>
      </rPr>
      <t xml:space="preserve">https://drive.google.com/open?id=0B7chSyOFRerfTjhtcXNfWmRjTkk
</t>
    </r>
    <r>
      <rPr>
        <b/>
        <sz val="11"/>
        <rFont val="Calibri"/>
        <family val="2"/>
        <scheme val="minor"/>
      </rPr>
      <t xml:space="preserve">Q4:
</t>
    </r>
    <r>
      <rPr>
        <sz val="11"/>
        <rFont val="Calibri"/>
        <family val="2"/>
        <scheme val="minor"/>
      </rPr>
      <t xml:space="preserve">https://drive.google.com/open?id=1JcfSl7vp1qis3Ab8NjrrhaANNiX7F6uM
</t>
    </r>
    <r>
      <rPr>
        <b/>
        <sz val="11"/>
        <rFont val="Calibri"/>
        <family val="2"/>
        <scheme val="minor"/>
      </rPr>
      <t xml:space="preserve">2018_S1
</t>
    </r>
    <r>
      <rPr>
        <sz val="11"/>
        <rFont val="Calibri"/>
        <family val="2"/>
        <scheme val="minor"/>
      </rPr>
      <t>https://drive.google.com/open?id=1Rdrw4nVTXmKs5ZAFUGjRcPMNonh6oxFi</t>
    </r>
  </si>
  <si>
    <r>
      <rPr>
        <b/>
        <sz val="11"/>
        <rFont val="Calibri"/>
        <family val="2"/>
        <scheme val="minor"/>
      </rPr>
      <t xml:space="preserve">Q4:
</t>
    </r>
    <r>
      <rPr>
        <sz val="11"/>
        <rFont val="Calibri"/>
        <family val="2"/>
        <scheme val="minor"/>
      </rPr>
      <t xml:space="preserve">Se adelantaron  capacitaciones a los supervisores para socializar, lineamientos con el fin de  fortalecer el seguimiento y control de los proyectos,  la primera se llevo a cabo en el mes de julio sobre Control y Vigilancia sobre la ejecución del Contrato Estatal y la segunda en el mes de noviembre relacionada con el Régimen Legal de Garantías de Contratos Suscritos por Entidades Estatales, como soporte, se remite el material tratado en cada una de las capacitaciones con las respectivas listas de asistencia, en las cuales participaron los supervisores del Sector Salud. </t>
    </r>
  </si>
  <si>
    <r>
      <rPr>
        <b/>
        <sz val="11"/>
        <rFont val="Calibri"/>
        <family val="2"/>
        <scheme val="minor"/>
      </rPr>
      <t xml:space="preserve">Q4:
</t>
    </r>
    <r>
      <rPr>
        <sz val="11"/>
        <rFont val="Calibri"/>
        <family val="2"/>
        <scheme val="minor"/>
      </rPr>
      <t>https://drive.google.com/open?id=1RZ7tSq6cRyUqDdO_rK3siE-_70Dt18mx</t>
    </r>
  </si>
  <si>
    <r>
      <rPr>
        <b/>
        <sz val="11"/>
        <rFont val="Calibri"/>
        <family val="2"/>
        <scheme val="minor"/>
      </rPr>
      <t>Q3:
_</t>
    </r>
    <r>
      <rPr>
        <sz val="11"/>
        <rFont val="Calibri"/>
        <family val="2"/>
        <scheme val="minor"/>
      </rPr>
      <t xml:space="preserve">Se actualizó el procedimiento  4.2.2 del seguimiento y control de contratos, liderados por la subgerencia de proyectos, de acuerdo como se registra en la presentación anexa como archivo de evidencia.
_Teniendo en cuenta la actualización del procedimiento 4.2.2 sobre seguimiento y control de contratos se adjunta evidencia de socialización en cabeza de la Subgerencia de Proyectos
</t>
    </r>
    <r>
      <rPr>
        <b/>
        <sz val="11"/>
        <rFont val="Calibri"/>
        <family val="2"/>
        <scheme val="minor"/>
      </rPr>
      <t xml:space="preserve">Q4:
</t>
    </r>
    <r>
      <rPr>
        <sz val="11"/>
        <rFont val="Calibri"/>
        <family val="2"/>
        <scheme val="minor"/>
      </rPr>
      <t>_Teniendo en cuenta  el instructivo de Seguimiento y Control de Contratos establecido con la Resolución 836 de 2015,  la Subgerencia de Proyectos implementó mediante comunicación I-2017-028789 ajuste a los  lineamientos y elaboró unas fichas de control para los proyectos; adicionalmente en comunicación I-2017-029303 solicitó a Secretaría General incluir estos lineamientos en el respectivo manual.</t>
    </r>
  </si>
  <si>
    <r>
      <rPr>
        <b/>
        <sz val="11"/>
        <rFont val="Calibri"/>
        <family val="2"/>
        <scheme val="minor"/>
      </rPr>
      <t>Q3:</t>
    </r>
    <r>
      <rPr>
        <sz val="11"/>
        <rFont val="Calibri"/>
        <family val="2"/>
        <scheme val="minor"/>
      </rPr>
      <t xml:space="preserve">
_https://drive.google.com/open?id=0ByVTB_pG7qKzcjFVR1E3MXBmUG8, 
_https://drive.google.com/open?id=0ByVTB_pG7qKzUl9Fb0U1b3lBTms
_https://drive.google.com/open?id=0BzKN8xprBpG3SW5DdVpmYVBuaEE
</t>
    </r>
    <r>
      <rPr>
        <b/>
        <sz val="11"/>
        <rFont val="Calibri"/>
        <family val="2"/>
        <scheme val="minor"/>
      </rPr>
      <t xml:space="preserve">Q4:
</t>
    </r>
    <r>
      <rPr>
        <sz val="11"/>
        <rFont val="Calibri"/>
        <family val="2"/>
        <scheme val="minor"/>
      </rPr>
      <t>_https://drive.google.com/open?id=1W1Jdig-1gUZqmAtOH_FiQ1e19whsQehO</t>
    </r>
  </si>
  <si>
    <r>
      <rPr>
        <b/>
        <sz val="11"/>
        <rFont val="Calibri"/>
        <family val="2"/>
        <scheme val="minor"/>
      </rPr>
      <t>Q4:</t>
    </r>
    <r>
      <rPr>
        <sz val="11"/>
        <rFont val="Calibri"/>
        <family val="2"/>
        <scheme val="minor"/>
      </rPr>
      <t xml:space="preserve">
En cumplimiento con lo observado el Sector Salud, mediante comunicación I-2017-027177 con asunto "Presunto Incumplimiento contrato C-034-2014 ", solicitó a la Secretaría General adelantar los procedimientos y/o acciones que correspondan por el posible incumplimiento del contrato C-034-2014; teniendo en cuenta el informe de supervisión sobre el presunto incumplimiento que se anexó, el cual también hace parte de estos soportes. </t>
    </r>
  </si>
  <si>
    <r>
      <rPr>
        <b/>
        <sz val="11"/>
        <rFont val="Calibri"/>
        <family val="2"/>
        <scheme val="minor"/>
      </rPr>
      <t xml:space="preserve">Q4:
</t>
    </r>
    <r>
      <rPr>
        <sz val="11"/>
        <rFont val="Calibri"/>
        <family val="2"/>
        <scheme val="minor"/>
      </rPr>
      <t>https://drive.google.com/open?id=1Bi20wPfm1Q5KMHk1fTUdAn5v_INtL9zp</t>
    </r>
  </si>
  <si>
    <r>
      <rPr>
        <b/>
        <sz val="11"/>
        <rFont val="Calibri"/>
        <family val="2"/>
        <scheme val="minor"/>
      </rPr>
      <t xml:space="preserve">Q4:
</t>
    </r>
    <r>
      <rPr>
        <sz val="11"/>
        <rFont val="Calibri"/>
        <family val="2"/>
        <scheme val="minor"/>
      </rPr>
      <t xml:space="preserve">El Sector Salud, adelanto ante la Secretaría General, los trámites de incumplimiento del contrato C-034-2014, cuyos soportes de solicitud, fueron anexadas en el punto anterior  y sobre lo cual ya se adelantaron acciones como la contratación del abogado externo para que avance con los trámites respectivos para el inicio de las demandas a que haya lugar.  Se anexa como soporte copia del contrato 2017-C-0224, el cual tiene como objeto de prestar asesoría jurídica especializada al equipo de defensa judicial para atención de casos del Sector Salud.
</t>
    </r>
    <r>
      <rPr>
        <b/>
        <sz val="11"/>
        <rFont val="Calibri"/>
        <family val="2"/>
        <scheme val="minor"/>
      </rPr>
      <t>Como documento soporte, se anexa el copia de la demanda presentada el 18 de diciembre de 2017 contra la Asociación Nariñense de Ingenieros ANI, por el abogado externo. Aclarando que dentro de las pretensiones adicional a los incumplimientos se incluyen las demandas judiciales.</t>
    </r>
  </si>
  <si>
    <r>
      <rPr>
        <b/>
        <sz val="11"/>
        <rFont val="Calibri"/>
        <family val="2"/>
        <scheme val="minor"/>
      </rPr>
      <t xml:space="preserve">Q4:
</t>
    </r>
    <r>
      <rPr>
        <sz val="11"/>
        <rFont val="Calibri"/>
        <family val="2"/>
        <scheme val="minor"/>
      </rPr>
      <t xml:space="preserve">https://drive.google.com/open?id=18wc-qGNNk4OMjqBYn2X3kAiglsK4dITn
</t>
    </r>
    <r>
      <rPr>
        <b/>
        <sz val="11"/>
        <rFont val="Calibri"/>
        <family val="2"/>
        <scheme val="minor"/>
      </rPr>
      <t>https://drive.google.com/open?id=1_3PpDoyNv3P_p3aDO52EotfOub9Wk-BK</t>
    </r>
  </si>
  <si>
    <r>
      <rPr>
        <b/>
        <sz val="11"/>
        <rFont val="Calibri"/>
        <family val="2"/>
        <scheme val="minor"/>
      </rPr>
      <t xml:space="preserve">Q3:
</t>
    </r>
    <r>
      <rPr>
        <sz val="11"/>
        <rFont val="Calibri"/>
        <family val="2"/>
        <scheme val="minor"/>
      </rPr>
      <t xml:space="preserve">Mediante comité primario del 11/09/2017, se adquirió el compromiso por parte del supervisor responsable.
</t>
    </r>
    <r>
      <rPr>
        <b/>
        <sz val="11"/>
        <rFont val="Calibri"/>
        <family val="2"/>
        <scheme val="minor"/>
      </rPr>
      <t xml:space="preserve">Q4:
</t>
    </r>
    <r>
      <rPr>
        <sz val="11"/>
        <rFont val="Calibri"/>
        <family val="2"/>
        <scheme val="minor"/>
      </rPr>
      <t>Como se informó en la fila 39 de este hallazgo, el Sector Salud remitió a Jurídica para el trámite de Presunto Incumplimiento del contrato C-034-2014 con la comunicación I-2017-027177, el abogado externo presentó el diagnostico para iniciar la demanda judicial de incumplimiento. Se anexa el diagnostico  y el alcance al mismo.</t>
    </r>
  </si>
  <si>
    <r>
      <rPr>
        <b/>
        <sz val="11"/>
        <rFont val="Calibri"/>
        <family val="2"/>
        <scheme val="minor"/>
      </rPr>
      <t xml:space="preserve">Q3:
</t>
    </r>
    <r>
      <rPr>
        <sz val="11"/>
        <rFont val="Calibri"/>
        <family val="2"/>
        <scheme val="minor"/>
      </rPr>
      <t xml:space="preserve">https://drive.google.com/open?id=0B7chSyOFRerfcVJhdmNhREFxcjg
</t>
    </r>
    <r>
      <rPr>
        <b/>
        <sz val="11"/>
        <rFont val="Calibri"/>
        <family val="2"/>
        <scheme val="minor"/>
      </rPr>
      <t xml:space="preserve">Q4:
</t>
    </r>
    <r>
      <rPr>
        <sz val="11"/>
        <rFont val="Calibri"/>
        <family val="2"/>
        <scheme val="minor"/>
      </rPr>
      <t>https://drive.google.com/open?id=11p0lCgVufrqLuXzdhS_pTjaFkoxsC81f</t>
    </r>
  </si>
  <si>
    <r>
      <rPr>
        <b/>
        <sz val="11"/>
        <rFont val="Calibri"/>
        <family val="2"/>
        <scheme val="minor"/>
      </rPr>
      <t xml:space="preserve">Q3:
</t>
    </r>
    <r>
      <rPr>
        <sz val="11"/>
        <rFont val="Calibri"/>
        <family val="2"/>
        <scheme val="minor"/>
      </rPr>
      <t xml:space="preserve">Actualmente se incluye en todos los Terminos y Condiciones para contratación  del sector los lineamientos emitidos por la Subgerencia de Estructuración sobre forma de pago. 
</t>
    </r>
    <r>
      <rPr>
        <b/>
        <sz val="11"/>
        <rFont val="Calibri"/>
        <family val="2"/>
        <scheme val="minor"/>
      </rPr>
      <t>Q4</t>
    </r>
    <r>
      <rPr>
        <sz val="11"/>
        <rFont val="Calibri"/>
        <family val="2"/>
        <scheme val="minor"/>
      </rPr>
      <t>:
La subgerencia de Estructuración generó los nuevos Lineamientos Técnicos y Financieros para la Elaboración de Términos y Condiciones, los cuales están siendo aplicados en la nueva contratación del Sector Salud, se precisa que los mismos incluyen los "Topes máximos para requisitos técnicos, Forma de pago: rango para retención de garantía" . Documento de actualización que se anexa como soporte.</t>
    </r>
  </si>
  <si>
    <r>
      <rPr>
        <b/>
        <sz val="11"/>
        <rFont val="Calibri"/>
        <family val="2"/>
        <scheme val="minor"/>
      </rPr>
      <t xml:space="preserve">Q3:
</t>
    </r>
    <r>
      <rPr>
        <sz val="11"/>
        <rFont val="Calibri"/>
        <family val="2"/>
        <scheme val="minor"/>
      </rPr>
      <t xml:space="preserve">https://drive.google.com/open?id=0BzKN8xprBpG3b0xWUFVnY1pEWXc
</t>
    </r>
    <r>
      <rPr>
        <b/>
        <sz val="11"/>
        <rFont val="Calibri"/>
        <family val="2"/>
        <scheme val="minor"/>
      </rPr>
      <t>Q4:</t>
    </r>
    <r>
      <rPr>
        <sz val="11"/>
        <rFont val="Calibri"/>
        <family val="2"/>
        <scheme val="minor"/>
      </rPr>
      <t xml:space="preserve">
https://drive.google.com/open?id=1IegbJ_B8tba4VgCsIgfPGIYpCFDYOGOE</t>
    </r>
  </si>
  <si>
    <r>
      <rPr>
        <b/>
        <sz val="11"/>
        <rFont val="Calibri"/>
        <family val="2"/>
        <scheme val="minor"/>
      </rPr>
      <t xml:space="preserve">Q4:
</t>
    </r>
    <r>
      <rPr>
        <sz val="11"/>
        <rFont val="Calibri"/>
        <family val="2"/>
        <scheme val="minor"/>
      </rPr>
      <t>Se adelantaron  capacitaciones a los supervisores para socializar lineamientos, con el fin de  fortalecer el seguimiento y control de los proyectos,  la primera se llevó a cabo en el mes de julio sobre Control y Vigilancia sobre la ejecución del Contrato Estatal y la segunda en el mes de noviembre relacionada con el Régimen Legal de Garantías de Contratos Suscritos por Entidades Estatales, como soporte, se remite el material tratado en cada una de las capacitaciones con las respectivas listas de asistencia, en las cuales participaron los supervisores del Sector Salud.</t>
    </r>
  </si>
  <si>
    <r>
      <rPr>
        <b/>
        <sz val="11"/>
        <rFont val="Calibri"/>
        <family val="2"/>
        <scheme val="minor"/>
      </rPr>
      <t xml:space="preserve">Q4:
</t>
    </r>
    <r>
      <rPr>
        <sz val="11"/>
        <rFont val="Calibri"/>
        <family val="2"/>
        <scheme val="minor"/>
      </rPr>
      <t>https://drive.google.com/open?id=1I0y500cj7OPsiz6fDtt4AfFduvFT_w6e</t>
    </r>
  </si>
  <si>
    <r>
      <rPr>
        <b/>
        <sz val="11"/>
        <rFont val="Calibri"/>
        <family val="2"/>
        <scheme val="minor"/>
      </rPr>
      <t xml:space="preserve">Q3:
</t>
    </r>
    <r>
      <rPr>
        <sz val="11"/>
        <rFont val="Calibri"/>
        <family val="2"/>
        <scheme val="minor"/>
      </rPr>
      <t xml:space="preserve">Se actualizó el procedimiento  4.2.2 del seguimiento y control de contratos, liderados por la subgerencia de proyectos, de acuerdo como se registra en la presentación anexa como archivo de evidencia.
</t>
    </r>
    <r>
      <rPr>
        <b/>
        <sz val="11"/>
        <rFont val="Calibri"/>
        <family val="2"/>
        <scheme val="minor"/>
      </rPr>
      <t xml:space="preserve">Q4:
</t>
    </r>
    <r>
      <rPr>
        <sz val="11"/>
        <rFont val="Calibri"/>
        <family val="2"/>
        <scheme val="minor"/>
      </rPr>
      <t xml:space="preserve">Teniendo en cuenta  el instructivo de Seguimiento y Control de Contratos establecido con la Resolución 836 de 2015,  la Subgerencia de Proyectos implementó mediante comunicación I-2017-028789 ajuste a los  lineamientos y elaboró unas fichas de control para los proyectos; adicionalmente en comunicación I-2017-029303 solicitó a Secretaría General incluir estos lineamientos en el respectivo manual.  </t>
    </r>
  </si>
  <si>
    <r>
      <rPr>
        <b/>
        <sz val="11"/>
        <rFont val="Calibri"/>
        <family val="2"/>
        <scheme val="minor"/>
      </rPr>
      <t>Q3:</t>
    </r>
    <r>
      <rPr>
        <sz val="11"/>
        <rFont val="Calibri"/>
        <family val="2"/>
        <scheme val="minor"/>
      </rPr>
      <t xml:space="preserve">
_https://drive.google.com/open?id=0ByVTB_pG7qKzQ21mRTJHM1hsZGs, 
_https://drive.google.com/open?id=0ByVTB_pG7qKzUElQT3dieGIzaE0
</t>
    </r>
    <r>
      <rPr>
        <b/>
        <sz val="11"/>
        <rFont val="Calibri"/>
        <family val="2"/>
        <scheme val="minor"/>
      </rPr>
      <t xml:space="preserve">Q4:
</t>
    </r>
    <r>
      <rPr>
        <sz val="11"/>
        <rFont val="Calibri"/>
        <family val="2"/>
        <scheme val="minor"/>
      </rPr>
      <t>https://drive.google.com/open?id=1zsBtj7zX_bj2f0PDLkG1TnRCDkUmCo0Y</t>
    </r>
  </si>
  <si>
    <r>
      <rPr>
        <b/>
        <sz val="11"/>
        <rFont val="Calibri"/>
        <family val="2"/>
        <scheme val="minor"/>
      </rPr>
      <t>Q3</t>
    </r>
    <r>
      <rPr>
        <sz val="11"/>
        <rFont val="Calibri"/>
        <family val="2"/>
        <scheme val="minor"/>
      </rPr>
      <t xml:space="preserve">:
Secretaria General responde a las solicitudes del sector comunicando las acciones adelantar para la contratación de los contratos
</t>
    </r>
    <r>
      <rPr>
        <b/>
        <sz val="11"/>
        <rFont val="Calibri"/>
        <family val="2"/>
        <scheme val="minor"/>
      </rPr>
      <t xml:space="preserve">Q4:
</t>
    </r>
    <r>
      <rPr>
        <sz val="11"/>
        <rFont val="Calibri"/>
        <family val="2"/>
        <scheme val="minor"/>
      </rPr>
      <t>En cumplimiento con lo observado el Sector Salud, mediante comunicación I-2017-029149 con asunto "Presunto Incumplimiento contrato C-079-2015", solicitó a la Secretaría General adelantar los procedimientos y/o acciones que correspondan por el posible incumplimiento del contrato C-079-2015; teniendo en cuenta el informe de supervisión sobre el presunto incumplimiento que se anexó, el cual también hace parte de estos soportes.</t>
    </r>
  </si>
  <si>
    <r>
      <rPr>
        <b/>
        <sz val="11"/>
        <rFont val="Calibri"/>
        <family val="2"/>
        <scheme val="minor"/>
      </rPr>
      <t xml:space="preserve">Q3:
</t>
    </r>
    <r>
      <rPr>
        <sz val="11"/>
        <rFont val="Calibri"/>
        <family val="2"/>
        <scheme val="minor"/>
      </rPr>
      <t xml:space="preserve">https://drive.google.com/open?id=0BzKN8xprBpG3NC1rRU9MUXdQTEU
</t>
    </r>
    <r>
      <rPr>
        <b/>
        <sz val="11"/>
        <rFont val="Calibri"/>
        <family val="2"/>
        <scheme val="minor"/>
      </rPr>
      <t xml:space="preserve">Q4:
</t>
    </r>
    <r>
      <rPr>
        <sz val="11"/>
        <rFont val="Calibri"/>
        <family val="2"/>
        <scheme val="minor"/>
      </rPr>
      <t>https://drive.google.com/open?id=1F-6ETjkuZ5cFkKiEgdWB4jk-RO_POCYC</t>
    </r>
  </si>
  <si>
    <r>
      <rPr>
        <b/>
        <sz val="11"/>
        <rFont val="Calibri"/>
        <family val="2"/>
        <scheme val="minor"/>
      </rPr>
      <t xml:space="preserve">Q4:
</t>
    </r>
    <r>
      <rPr>
        <sz val="11"/>
        <rFont val="Calibri"/>
        <family val="2"/>
        <scheme val="minor"/>
      </rPr>
      <t xml:space="preserve">El Sector Salud, adelanto ante la Secretaría General, los trámites de incumplimiento del contrato C-079-2015, cuyos soportes de solicitud, fueron anexadas en el trámite de incumplimiento del contrato  sobre lo cual ya se adelantaron acciones como la contratación del abogado externo para que avance con los trámites respectivos para el inicio de las demandas a que haya lugar.  Se anexa como soporte copia del contrato 2017-C-0224, el cual tiene como objeto de prestar asesoría jurídica especializada al equipo de defensa judicial para atención de casos del Sector Salud.
</t>
    </r>
    <r>
      <rPr>
        <b/>
        <sz val="11"/>
        <rFont val="Calibri"/>
        <family val="2"/>
        <scheme val="minor"/>
      </rPr>
      <t>Como documento soporte, se anexa el copia de la demanda presentada el 18 de diciembre de 2017 contra la Asociación Nariñense de Ingenieros ANI, por el abogado externo. Aclarando que dentro de las pretensiones adicional a los incumplimientos se incluyen las demandas judiciales.</t>
    </r>
  </si>
  <si>
    <r>
      <rPr>
        <b/>
        <sz val="11"/>
        <rFont val="Calibri"/>
        <family val="2"/>
        <scheme val="minor"/>
      </rPr>
      <t xml:space="preserve">Q4:
</t>
    </r>
    <r>
      <rPr>
        <sz val="11"/>
        <rFont val="Calibri"/>
        <family val="2"/>
        <scheme val="minor"/>
      </rPr>
      <t xml:space="preserve">https://drive.google.com/open?id=10eJw-Cqqoe-O1jiYFY2ZDf9cjZD_QxHz
</t>
    </r>
    <r>
      <rPr>
        <b/>
        <sz val="11"/>
        <rFont val="Calibri"/>
        <family val="2"/>
        <scheme val="minor"/>
      </rPr>
      <t>https://drive.google.com/open?id=1YhAMNQgHGfawZnxpmiHiEwCfI_2A_fho</t>
    </r>
  </si>
  <si>
    <r>
      <rPr>
        <b/>
        <sz val="11"/>
        <rFont val="Calibri"/>
        <family val="2"/>
        <scheme val="minor"/>
      </rPr>
      <t xml:space="preserve">Q4:
</t>
    </r>
    <r>
      <rPr>
        <sz val="11"/>
        <rFont val="Calibri"/>
        <family val="2"/>
        <scheme val="minor"/>
      </rPr>
      <t xml:space="preserve">El Fondo contrato un perito para que realizará el diagnóstico sobre los contratos en trámite de posible incumplimiento, el perito generó un diagnostico con la valoración de la responsabilidad contractual a cargo del contratista, con destino al Grupo de Defensa Judicial para los trámites correspondientes, como soporte se anexa el diagnóstico.
</t>
    </r>
    <r>
      <rPr>
        <b/>
        <sz val="11"/>
        <rFont val="Calibri"/>
        <family val="2"/>
        <scheme val="minor"/>
      </rPr>
      <t>Como documento soporte, se anexa el copia de la demanda presentada el 18 de diciembre de 2017 contra la Asociación Nariñense de Ingenieros ANI, por el abogado externo. Aclarando que dentro de las pretensiones adicional a los incumplimientos se incluyen las demandas judiciales.</t>
    </r>
  </si>
  <si>
    <r>
      <rPr>
        <b/>
        <sz val="11"/>
        <rFont val="Calibri"/>
        <family val="2"/>
        <scheme val="minor"/>
      </rPr>
      <t xml:space="preserve">Q4:
</t>
    </r>
    <r>
      <rPr>
        <sz val="11"/>
        <rFont val="Calibri"/>
        <family val="2"/>
        <scheme val="minor"/>
      </rPr>
      <t xml:space="preserve">https://drive.google.com/open?id=1TussUWjQ9PaxAvrzHK59R3Oc2_rtGep1
</t>
    </r>
    <r>
      <rPr>
        <b/>
        <sz val="11"/>
        <rFont val="Calibri"/>
        <family val="2"/>
        <scheme val="minor"/>
      </rPr>
      <t xml:space="preserve">
https://drive.google.com/open?id=1gYrFA7gAyqwzMeeY2BpvKn3lLsgSLlG3</t>
    </r>
  </si>
  <si>
    <r>
      <rPr>
        <b/>
        <sz val="11"/>
        <rFont val="Calibri"/>
        <family val="2"/>
        <scheme val="minor"/>
      </rPr>
      <t xml:space="preserve">Q3:
</t>
    </r>
    <r>
      <rPr>
        <sz val="11"/>
        <rFont val="Calibri"/>
        <family val="2"/>
        <scheme val="minor"/>
      </rPr>
      <t xml:space="preserve">El 05/07/2017, se realizo reunión entre la firma interventora del proyecto (A&amp;C), para verificar el tema del incumplimiento del contratista de obra e iniciar un trabajo conjunto de recopilación de información para armar el expediente del contrato.
</t>
    </r>
    <r>
      <rPr>
        <b/>
        <sz val="11"/>
        <rFont val="Calibri"/>
        <family val="2"/>
        <scheme val="minor"/>
      </rPr>
      <t xml:space="preserve">Q4:
</t>
    </r>
    <r>
      <rPr>
        <sz val="11"/>
        <rFont val="Calibri"/>
        <family val="2"/>
        <scheme val="minor"/>
      </rPr>
      <t xml:space="preserve">En cumplimiento con lo recomendado se procedió a la actualización de los expedientes de los contratos de obra e interventoría, tal como se presenta en el soporte que se anexa, de antes y después de haber realizado la actualización de la documentación.
</t>
    </r>
    <r>
      <rPr>
        <b/>
        <sz val="11"/>
        <rFont val="Calibri"/>
        <family val="2"/>
        <scheme val="minor"/>
      </rPr>
      <t xml:space="preserve">2018_S1
</t>
    </r>
    <r>
      <rPr>
        <sz val="11"/>
        <rFont val="Calibri"/>
        <family val="2"/>
        <scheme val="minor"/>
      </rPr>
      <t>Tipo 4. Registro Reemplazo (Cuando un registro Tipo 1 o 2 no es admitido y se necesita reemplazar)
El Sector salud envía el soporte de la documentación actualizada del Contrato 002/14, el cual fue Subrogado y ahora corresponde al 2015-C-0075, como aparece en el registro es para aclarar que corresponde al mismo contrato.</t>
    </r>
  </si>
  <si>
    <r>
      <rPr>
        <b/>
        <sz val="11"/>
        <rFont val="Calibri"/>
        <family val="2"/>
        <scheme val="minor"/>
      </rPr>
      <t>Q3:</t>
    </r>
    <r>
      <rPr>
        <sz val="11"/>
        <rFont val="Calibri"/>
        <family val="2"/>
        <scheme val="minor"/>
      </rPr>
      <t xml:space="preserve">
https://drive.google.com/open?id=0ByVTB_pG7qKzZmtCbW9EcVgxdXc
</t>
    </r>
    <r>
      <rPr>
        <b/>
        <sz val="11"/>
        <rFont val="Calibri"/>
        <family val="2"/>
        <scheme val="minor"/>
      </rPr>
      <t xml:space="preserve">Q4:
</t>
    </r>
    <r>
      <rPr>
        <sz val="11"/>
        <rFont val="Calibri"/>
        <family val="2"/>
        <scheme val="minor"/>
      </rPr>
      <t xml:space="preserve">https://drive.google.com/open?id=1U_nbqQ8WygCBr2ZENY_w-5U-MLZ15tbG
</t>
    </r>
    <r>
      <rPr>
        <b/>
        <sz val="11"/>
        <rFont val="Calibri"/>
        <family val="2"/>
        <scheme val="minor"/>
      </rPr>
      <t xml:space="preserve">2018_S1
</t>
    </r>
    <r>
      <rPr>
        <sz val="11"/>
        <rFont val="Calibri"/>
        <family val="2"/>
        <scheme val="minor"/>
      </rPr>
      <t>https://drive.google.com/open?id=1QqjqCdZQMiqNlG1GGwRj1Zy0o_upIHuP</t>
    </r>
  </si>
  <si>
    <r>
      <rPr>
        <b/>
        <sz val="11"/>
        <rFont val="Calibri"/>
        <family val="2"/>
        <scheme val="minor"/>
      </rPr>
      <t xml:space="preserve">Q4:
</t>
    </r>
    <r>
      <rPr>
        <sz val="11"/>
        <rFont val="Calibri"/>
        <family val="2"/>
        <scheme val="minor"/>
      </rPr>
      <t>https://drive.google.com/open?id=1EWLuEXMqp5iFkm67mTMz2lBScSyoI4Ek</t>
    </r>
  </si>
  <si>
    <r>
      <rPr>
        <b/>
        <sz val="11"/>
        <rFont val="Calibri"/>
        <family val="2"/>
        <scheme val="minor"/>
      </rPr>
      <t xml:space="preserve">Q3:
</t>
    </r>
    <r>
      <rPr>
        <sz val="11"/>
        <rFont val="Calibri"/>
        <family val="2"/>
        <scheme val="minor"/>
      </rPr>
      <t xml:space="preserve">Se actualizó el procedimiento  4.2.2 del seguimiento y control de contratos, liderados por la subgerencia de proyectos, de acuerdo como se registra en la presentación anexa como archivo de evidencia.
</t>
    </r>
    <r>
      <rPr>
        <b/>
        <sz val="11"/>
        <rFont val="Calibri"/>
        <family val="2"/>
        <scheme val="minor"/>
      </rPr>
      <t>Q4:</t>
    </r>
    <r>
      <rPr>
        <sz val="11"/>
        <rFont val="Calibri"/>
        <family val="2"/>
        <scheme val="minor"/>
      </rPr>
      <t xml:space="preserve">
En cumplimiento con lo observado y teniendo en cuenta  el instructivo de Seguimiento y Control de Contratos establecido con la Resolución 836 de 2015,  la Subgerencia de Proyectos implementó mediante comunicación I-2017-028789 ajuste a los lineamientos y elaboró unas fichas de control para los proyectos; adicionalmente en comunicación I-2017-029303 solicitó a Secretaría General incluir estos lineamientos en el respectivo manual.  </t>
    </r>
  </si>
  <si>
    <r>
      <rPr>
        <b/>
        <sz val="11"/>
        <rFont val="Calibri"/>
        <family val="2"/>
        <scheme val="minor"/>
      </rPr>
      <t>Q3:</t>
    </r>
    <r>
      <rPr>
        <sz val="11"/>
        <rFont val="Calibri"/>
        <family val="2"/>
        <scheme val="minor"/>
      </rPr>
      <t xml:space="preserve">
_https://drive.google.com/open?id=0ByVTB_pG7qKzaTY1M3lUbHBfWEk,
_https://drive.google.com/open?id=0ByVTB_pG7qKzZDdzLTk2RU52YUk
_https://drive.google.com/open?id=0ByVTB_pG7qKzQnVqUzhRd3d2aGM,
_https://drive.google.com/open?id=0ByVTB_pG7qKzTWp2YVJxOFVabUE
</t>
    </r>
    <r>
      <rPr>
        <b/>
        <sz val="11"/>
        <rFont val="Calibri"/>
        <family val="2"/>
        <scheme val="minor"/>
      </rPr>
      <t xml:space="preserve">Q4:
</t>
    </r>
    <r>
      <rPr>
        <sz val="11"/>
        <rFont val="Calibri"/>
        <family val="2"/>
        <scheme val="minor"/>
      </rPr>
      <t>https://drive.google.com/open?id=1t4i_nneS6yzKFvSCd82uxrVWCRrv3xI1</t>
    </r>
  </si>
  <si>
    <r>
      <rPr>
        <b/>
        <sz val="11"/>
        <rFont val="Calibri"/>
        <family val="2"/>
        <scheme val="minor"/>
      </rPr>
      <t xml:space="preserve">Q3:
</t>
    </r>
    <r>
      <rPr>
        <sz val="11"/>
        <rFont val="Calibri"/>
        <family val="2"/>
        <scheme val="minor"/>
      </rPr>
      <t xml:space="preserve">Se adjunta evidencia de tramite con oportunidad de la remisión del proyecto de liquidación del contrato al área jurídica, sin embargo el 31 de agosto la misma fue devuelta para aportar documentos y enviar nuevamente para tramite de liquidación judicial por posible incumplimiento.
</t>
    </r>
    <r>
      <rPr>
        <b/>
        <sz val="11"/>
        <rFont val="Calibri"/>
        <family val="2"/>
        <scheme val="minor"/>
      </rPr>
      <t xml:space="preserve">Q4:
</t>
    </r>
    <r>
      <rPr>
        <sz val="11"/>
        <rFont val="Calibri"/>
        <family val="2"/>
        <scheme val="minor"/>
      </rPr>
      <t xml:space="preserve">En cumplimiento con lo observado, y teniendo en cuenta que el 31 de agosto  fue devuelto el proyecto de liquidación del contrato,  el Sector Salud realiza los ajustes y  envía con oportunidad nuevamente el proyecto de liquidación del contrato, el proyecto de liquidación judicial  del contrato, la remisión del alcance al proyecto de liquidación judicial  del contrato al área jurídica, para lo correspondiente, así como el informe de gestión de la liquidación del contrato y el acta Individual de reparto de la demanda al contratista e interventoría del proyecto. Se anexa soporte No. 52 I-2017-027282, No. 52 I-2017-017.
</t>
    </r>
    <r>
      <rPr>
        <b/>
        <sz val="11"/>
        <rFont val="Calibri"/>
        <family val="2"/>
        <scheme val="minor"/>
      </rPr>
      <t xml:space="preserve">
Como documento soporte, se anexa el copia de la demanda presentada el 19 de diciembre de 2017 contra HEYMOCOL, por el abogado externo. Aclarando que dentro de las pretensiones adicional a los incumplimientos se incluyen las demandas judiciales.</t>
    </r>
  </si>
  <si>
    <r>
      <rPr>
        <b/>
        <sz val="11"/>
        <rFont val="Calibri"/>
        <family val="2"/>
        <scheme val="minor"/>
      </rPr>
      <t xml:space="preserve">Q3:
</t>
    </r>
    <r>
      <rPr>
        <sz val="11"/>
        <rFont val="Calibri"/>
        <family val="2"/>
        <scheme val="minor"/>
      </rPr>
      <t xml:space="preserve">_https://drive.google.com/open?id=0BzKN8xprBpG3Qy03UEJES3FSZWc, 
_https://drive.google.com/open?id=0BzKN8xprBpG3VDRLVDF5T2NiTWM
</t>
    </r>
    <r>
      <rPr>
        <b/>
        <sz val="11"/>
        <rFont val="Calibri"/>
        <family val="2"/>
        <scheme val="minor"/>
      </rPr>
      <t xml:space="preserve">Q4:
</t>
    </r>
    <r>
      <rPr>
        <sz val="11"/>
        <rFont val="Calibri"/>
        <family val="2"/>
        <scheme val="minor"/>
      </rPr>
      <t xml:space="preserve">https://drive.google.com/open?id=1ulh1b1lHyHecnYT32gtoomAQaulVj8s_
</t>
    </r>
    <r>
      <rPr>
        <b/>
        <sz val="11"/>
        <rFont val="Calibri"/>
        <family val="2"/>
        <scheme val="minor"/>
      </rPr>
      <t xml:space="preserve">
https://drive.google.com/open?id=1P8GEmn42VuaXVBb7WWmX2dJXhgBP9u5Y</t>
    </r>
  </si>
  <si>
    <r>
      <rPr>
        <b/>
        <sz val="11"/>
        <rFont val="Calibri"/>
        <family val="2"/>
        <scheme val="minor"/>
      </rPr>
      <t xml:space="preserve">Q3:
</t>
    </r>
    <r>
      <rPr>
        <sz val="11"/>
        <rFont val="Calibri"/>
        <family val="2"/>
        <scheme val="minor"/>
      </rPr>
      <t xml:space="preserve">Se adjunta evidencia de tramite con oportunidad de la remisión del proyecto de liquidación del contrato al área jurídica, sin embargo el 31 de agosto la misma fue devuelta para aportar documentos y enviar nuevamente para tramite de liquidación judicial por posible incumplimiento.
</t>
    </r>
    <r>
      <rPr>
        <b/>
        <sz val="11"/>
        <rFont val="Calibri"/>
        <family val="2"/>
        <scheme val="minor"/>
      </rPr>
      <t xml:space="preserve">Q4:
</t>
    </r>
    <r>
      <rPr>
        <sz val="11"/>
        <rFont val="Calibri"/>
        <family val="2"/>
        <scheme val="minor"/>
      </rPr>
      <t xml:space="preserve">En atención con lo recomendado se anexa como soporte de la  evidencia de tramite con oportunidad de la remisión del proyecto de liquidación del contrato al área jurídica, la remisión del proyecto de liquidación judicial  del contrato al área jurídica, la remisión del alcance al proyecto de liquidación judicial  del contrato al área jurídica, informe de gestión de la liquidación del contrato y el acta Individual de reparto de la demanda al contratista e interventoría del proyecto. Se anexa soporte No. 52 I-2017-027282, No. 52 I-2017-017018, y No. 52 I-2017-017021.
</t>
    </r>
    <r>
      <rPr>
        <b/>
        <sz val="11"/>
        <rFont val="Calibri"/>
        <family val="2"/>
        <scheme val="minor"/>
      </rPr>
      <t xml:space="preserve">
Como documento soporte, se anexa el copia de la demanda presentada el 19 de diciembre de 2017 contra HEYMOCOL, por el abogado externo. Aclarando que dentro de las pretensiones adicional a los incumplimientos se incluyen las demandas judiciales.</t>
    </r>
  </si>
  <si>
    <r>
      <rPr>
        <b/>
        <sz val="11"/>
        <rFont val="Calibri"/>
        <family val="2"/>
        <scheme val="minor"/>
      </rPr>
      <t xml:space="preserve">Q3:
</t>
    </r>
    <r>
      <rPr>
        <sz val="11"/>
        <rFont val="Calibri"/>
        <family val="2"/>
        <scheme val="minor"/>
      </rPr>
      <t xml:space="preserve">_https://drive.google.com/open?id=0BzKN8xprBpG3R1h2RlBlZmFNdlE, 
_https://drive.google.com/open?id=0BzKN8xprBpG3aC1McHdwM01wTWM
</t>
    </r>
    <r>
      <rPr>
        <b/>
        <sz val="11"/>
        <rFont val="Calibri"/>
        <family val="2"/>
        <scheme val="minor"/>
      </rPr>
      <t xml:space="preserve">Q4:
</t>
    </r>
    <r>
      <rPr>
        <sz val="11"/>
        <rFont val="Calibri"/>
        <family val="2"/>
        <scheme val="minor"/>
      </rPr>
      <t xml:space="preserve">https://drive.google.com/open?id=1qeIG5tTBUdHCe_oW36aBSpVcLq5WYcdx
</t>
    </r>
    <r>
      <rPr>
        <b/>
        <sz val="11"/>
        <rFont val="Calibri"/>
        <family val="2"/>
        <scheme val="minor"/>
      </rPr>
      <t>https://drive.google.com/open?id=1RIK_YAUmEPweoicuINvWU0CNTqXRRv5Z</t>
    </r>
  </si>
  <si>
    <r>
      <rPr>
        <b/>
        <sz val="11"/>
        <rFont val="Calibri"/>
        <family val="2"/>
        <scheme val="minor"/>
      </rPr>
      <t>Q4:</t>
    </r>
    <r>
      <rPr>
        <sz val="11"/>
        <rFont val="Calibri"/>
        <family val="2"/>
        <scheme val="minor"/>
      </rPr>
      <t xml:space="preserve">
.- En cumplimiento a la observación, Se anexa como soporte de la  evidencia de las últimas reuniones adelantadas con las autoridades municipales de Villa de Leyva con el fin de hacer seguimiento a los compromisos entre las partes y sacar adelante el proyecto. Reuniones del 28/11/2017, 07/12/2017 y 12/12/2017. Se anexa soporte No. 55 178 de 2013 Listados de Asistencias
</t>
    </r>
  </si>
  <si>
    <r>
      <rPr>
        <b/>
        <sz val="11"/>
        <rFont val="Calibri"/>
        <family val="2"/>
        <scheme val="minor"/>
      </rPr>
      <t xml:space="preserve">Q4:
</t>
    </r>
    <r>
      <rPr>
        <sz val="11"/>
        <rFont val="Calibri"/>
        <family val="2"/>
        <scheme val="minor"/>
      </rPr>
      <t>https://drive.google.com/open?id=15oCGUPgytai49jhyd4YwlMKKcPxbNRMR</t>
    </r>
  </si>
  <si>
    <r>
      <rPr>
        <b/>
        <sz val="11"/>
        <rFont val="Calibri"/>
        <family val="2"/>
        <scheme val="minor"/>
      </rPr>
      <t xml:space="preserve">Q3:
</t>
    </r>
    <r>
      <rPr>
        <sz val="11"/>
        <rFont val="Calibri"/>
        <family val="2"/>
        <scheme val="minor"/>
      </rPr>
      <t xml:space="preserve">Se esta adelantando la contratación de un experto que hará el cierre financiero  técnico del contrato de la Tola y emitirá un diagnostico de la infraestructura existente que servirá de insumo para la contratación de las obras
</t>
    </r>
    <r>
      <rPr>
        <b/>
        <sz val="11"/>
        <rFont val="Calibri"/>
        <family val="2"/>
        <scheme val="minor"/>
      </rPr>
      <t>Q4:</t>
    </r>
    <r>
      <rPr>
        <sz val="11"/>
        <rFont val="Calibri"/>
        <family val="2"/>
        <scheme val="minor"/>
      </rPr>
      <t xml:space="preserve">
Cumpliendo con lo observado y se remitió al área jurídica nuevamente el proyecto de liquidación del contrato, el proyecto de liquidación judicial  del contrato, la remisión del alcance al proyecto de liquidación judicial  del contrato y el informe de gestión de la liquidación del contrato y el acta Individual de reparto de la demanda al contratista e interventoría del proyecto. Adicionalmente ya se está adelantando la ejecución de la “CONSULTORÍA PARA LA ELABORACIÓN DE CONCEPTOS Y DIAGNÓSTICOS TÉCNICOS Y FINANCIEROS ESPECÍFICOS RELACIONADOS CON EL SECTOR SALUD DE LA SUBGERENCIA DE ESTRUCTURACIÓN DEL FONDO ADAPTACIÓN A NIVEL NACIONAL”  insumo para la contratación de las obras. Se anexa soporte Contrato perito 282 de 2017
</t>
    </r>
    <r>
      <rPr>
        <b/>
        <sz val="11"/>
        <rFont val="Calibri"/>
        <family val="2"/>
        <scheme val="minor"/>
      </rPr>
      <t xml:space="preserve">2018_S1
</t>
    </r>
    <r>
      <rPr>
        <sz val="11"/>
        <rFont val="Calibri"/>
        <family val="2"/>
        <scheme val="minor"/>
      </rPr>
      <t>Tipo 3. Registro Adicional (Cuando la evidencia de un registro Tipo 1 o 2 es insuficiente y se necesita adicionar)
Con los nuevos Contratos de obra e Interventoria que se suben como soporte del hallazgo, este se cierra, la obra continua con nuevo contratista y sobre el contrato anterior sigue adelante el proceso de la demanda.</t>
    </r>
  </si>
  <si>
    <r>
      <rPr>
        <b/>
        <sz val="11"/>
        <rFont val="Calibri"/>
        <family val="2"/>
        <scheme val="minor"/>
      </rPr>
      <t xml:space="preserve">Q3:
</t>
    </r>
    <r>
      <rPr>
        <sz val="11"/>
        <rFont val="Calibri"/>
        <family val="2"/>
        <scheme val="minor"/>
      </rPr>
      <t xml:space="preserve">https://drive.google.com/open?id=0BzKN8xprBpG3WmFjUzZucHBhNUU
</t>
    </r>
    <r>
      <rPr>
        <b/>
        <sz val="11"/>
        <rFont val="Calibri"/>
        <family val="2"/>
        <scheme val="minor"/>
      </rPr>
      <t xml:space="preserve">Q4:
</t>
    </r>
    <r>
      <rPr>
        <sz val="11"/>
        <rFont val="Calibri"/>
        <family val="2"/>
        <scheme val="minor"/>
      </rPr>
      <t xml:space="preserve">https://drive.google.com/open?id=1jDnJI503LvhvKAqwcvQnHWVdd_uKvhtf
</t>
    </r>
    <r>
      <rPr>
        <b/>
        <sz val="11"/>
        <rFont val="Calibri"/>
        <family val="2"/>
        <scheme val="minor"/>
      </rPr>
      <t xml:space="preserve">2018_S1
</t>
    </r>
    <r>
      <rPr>
        <sz val="11"/>
        <rFont val="Calibri"/>
        <family val="2"/>
        <scheme val="minor"/>
      </rPr>
      <t>https://drive.google.com/open?id=1GEdUjuvWyxTaedxlIaRo5B7AuteRf8jI</t>
    </r>
  </si>
  <si>
    <r>
      <rPr>
        <b/>
        <sz val="11"/>
        <rFont val="Calibri"/>
        <family val="2"/>
        <scheme val="minor"/>
      </rPr>
      <t xml:space="preserve">Q3:
</t>
    </r>
    <r>
      <rPr>
        <sz val="11"/>
        <rFont val="Calibri"/>
        <family val="2"/>
        <scheme val="minor"/>
      </rPr>
      <t xml:space="preserve">Se aporte licencia de construcción como uno de los principales insumos que permite iniciar la contratación de la terminación de las obras.
</t>
    </r>
    <r>
      <rPr>
        <b/>
        <sz val="11"/>
        <rFont val="Calibri"/>
        <family val="2"/>
        <scheme val="minor"/>
      </rPr>
      <t xml:space="preserve">Q4:
</t>
    </r>
    <r>
      <rPr>
        <sz val="11"/>
        <rFont val="Calibri"/>
        <family val="2"/>
        <scheme val="minor"/>
      </rPr>
      <t xml:space="preserve">La observación es atendida con la licencia de construcción como uno de los principales insumos que permite iniciar la contratación de la terminación de las obras, la cual se anexa, así como copias de las actas de las últimas reuniones adelantadas con las autoridades municipales de Villa de Leyva con el fin de hacer seguimiento a los compromisos entre las partes y sacar adelante el proyecto. Reuniones del 28/11/2017, 07/12/2017 y 12/12/2017
</t>
    </r>
  </si>
  <si>
    <r>
      <rPr>
        <b/>
        <sz val="11"/>
        <rFont val="Calibri"/>
        <family val="2"/>
        <scheme val="minor"/>
      </rPr>
      <t xml:space="preserve">Q3:
</t>
    </r>
    <r>
      <rPr>
        <sz val="11"/>
        <rFont val="Calibri"/>
        <family val="2"/>
        <scheme val="minor"/>
      </rPr>
      <t xml:space="preserve">https://drive.google.com/open?id=0BzKN8xprBpG3eUt3VUJSX19rWlE
</t>
    </r>
    <r>
      <rPr>
        <b/>
        <sz val="11"/>
        <rFont val="Calibri"/>
        <family val="2"/>
        <scheme val="minor"/>
      </rPr>
      <t xml:space="preserve">Q4:
</t>
    </r>
    <r>
      <rPr>
        <sz val="11"/>
        <rFont val="Calibri"/>
        <family val="2"/>
        <scheme val="minor"/>
      </rPr>
      <t>https://drive.google.com/open?id=1EzuoKG8n6WEq6mePxjAiHgjdWHiOBZsa</t>
    </r>
  </si>
  <si>
    <r>
      <rPr>
        <b/>
        <sz val="11"/>
        <rFont val="Calibri"/>
        <family val="2"/>
        <scheme val="minor"/>
      </rPr>
      <t>Q4:
_</t>
    </r>
    <r>
      <rPr>
        <sz val="11"/>
        <rFont val="Calibri"/>
        <family val="2"/>
        <scheme val="minor"/>
      </rPr>
      <t>https://drive.google.com/open?id=1tXqsaGU0R3Wmw-g1jeKwEF0ZSmKR5CTg
_https://drive.google.com/open?id=1j7XErcRHjJDaysJWdegKV7tUDHVGSKqS</t>
    </r>
  </si>
  <si>
    <r>
      <rPr>
        <b/>
        <sz val="11"/>
        <rFont val="Calibri"/>
        <family val="2"/>
        <scheme val="minor"/>
      </rPr>
      <t xml:space="preserve">Q3:
</t>
    </r>
    <r>
      <rPr>
        <sz val="11"/>
        <rFont val="Calibri"/>
        <family val="2"/>
        <scheme val="minor"/>
      </rPr>
      <t xml:space="preserve">Se actualizó el procedimiento  4.2.2 del seguimiento y control de contratos, liderados por la subgerencia de proyectos, de acuerdo como se registra en la presentación anexa como archivo de evidencia.
</t>
    </r>
    <r>
      <rPr>
        <b/>
        <sz val="11"/>
        <rFont val="Calibri"/>
        <family val="2"/>
        <scheme val="minor"/>
      </rPr>
      <t xml:space="preserve">Q4:
</t>
    </r>
    <r>
      <rPr>
        <sz val="11"/>
        <rFont val="Calibri"/>
        <family val="2"/>
        <scheme val="minor"/>
      </rPr>
      <t xml:space="preserve">En cumplimiento con lo observado y teniendo en cuenta  el instructivo de Seguimiento y Control de Contratos establecido con la Resolución 836 de 2015,  la Subgerencia de Proyectos implementó mediante comunicación I-2017-028789 ajuste a los lineamientos y elaboró unas fichas de control para los proyectos; adicionalmente en comunicación I-2017-029303 solicitó a Secretaría General incluir estos lineamientos en el respectivo manual.  </t>
    </r>
  </si>
  <si>
    <r>
      <rPr>
        <b/>
        <sz val="11"/>
        <rFont val="Calibri"/>
        <family val="2"/>
        <scheme val="minor"/>
      </rPr>
      <t>Q3:</t>
    </r>
    <r>
      <rPr>
        <sz val="11"/>
        <rFont val="Calibri"/>
        <family val="2"/>
        <scheme val="minor"/>
      </rPr>
      <t xml:space="preserve">
_https://drive.google.com/open?id=0ByVTB_pG7qKzaFM3eWFwOWtqVzA, 
_https://drive.google.com/open?id=0ByVTB_pG7qKzUTRUdEt4bUwtODA
</t>
    </r>
    <r>
      <rPr>
        <b/>
        <sz val="11"/>
        <rFont val="Calibri"/>
        <family val="2"/>
        <scheme val="minor"/>
      </rPr>
      <t xml:space="preserve">
Q4:</t>
    </r>
    <r>
      <rPr>
        <sz val="11"/>
        <rFont val="Calibri"/>
        <family val="2"/>
        <scheme val="minor"/>
      </rPr>
      <t xml:space="preserve">
https://drive.google.com/open?id=1eVgeXXUjviEwfI8p-pF-PT-t8n81IZPv</t>
    </r>
  </si>
  <si>
    <r>
      <rPr>
        <b/>
        <sz val="11"/>
        <rFont val="Calibri"/>
        <family val="2"/>
        <scheme val="minor"/>
      </rPr>
      <t>Q3:</t>
    </r>
    <r>
      <rPr>
        <sz val="11"/>
        <rFont val="Calibri"/>
        <family val="2"/>
        <scheme val="minor"/>
      </rPr>
      <t xml:space="preserve">
El sector viene aplicando el pago por hitos para los componentes de la actualización de diseños y/o las ingenierías de detalles, como se presentan en los archivos soportes de  TCC en las evidencias.
</t>
    </r>
    <r>
      <rPr>
        <b/>
        <sz val="11"/>
        <rFont val="Calibri"/>
        <family val="2"/>
        <scheme val="minor"/>
      </rPr>
      <t xml:space="preserve">Q4:
</t>
    </r>
    <r>
      <rPr>
        <sz val="11"/>
        <rFont val="Calibri"/>
        <family val="2"/>
        <scheme val="minor"/>
      </rPr>
      <t>En cumplimiento con lo observado, la subgerencia de Estructuración generó los nuevos Lineamientos Técnicos y Financieros para la Elaboración de Términos y Condiciones, los cuales están siendo aplicados en la nueva contratación del Sector Salud, se precisa que los mismos incluyen los "Topes máximos para requisitos técnicos, Forma de pago: rango para retención de garantía" . Documento de actualización que se anexa como soporte.</t>
    </r>
  </si>
  <si>
    <r>
      <rPr>
        <b/>
        <sz val="11"/>
        <rFont val="Calibri"/>
        <family val="2"/>
        <scheme val="minor"/>
      </rPr>
      <t xml:space="preserve">Q3:
</t>
    </r>
    <r>
      <rPr>
        <sz val="11"/>
        <rFont val="Calibri"/>
        <family val="2"/>
        <scheme val="minor"/>
      </rPr>
      <t xml:space="preserve">_https://drive.google.com/open?id=0ByVTB_pG7qKzOGRPNHdEVDdzeUU, 
_https://drive.google.com/open?id=0ByVTB_pG7qKzNmR2aU1TUjF0MTA
</t>
    </r>
    <r>
      <rPr>
        <b/>
        <sz val="11"/>
        <rFont val="Calibri"/>
        <family val="2"/>
        <scheme val="minor"/>
      </rPr>
      <t xml:space="preserve">Q4:
</t>
    </r>
    <r>
      <rPr>
        <sz val="11"/>
        <rFont val="Calibri"/>
        <family val="2"/>
        <scheme val="minor"/>
      </rPr>
      <t>_https://drive.google.com/open?id=1P-1RKAIiDQetQXbJ8K9ZVsPwVv2q4vBl</t>
    </r>
  </si>
  <si>
    <r>
      <rPr>
        <b/>
        <sz val="11"/>
        <rFont val="Calibri"/>
        <family val="2"/>
        <scheme val="minor"/>
      </rPr>
      <t>Q4:</t>
    </r>
    <r>
      <rPr>
        <sz val="11"/>
        <rFont val="Calibri"/>
        <family val="2"/>
        <scheme val="minor"/>
      </rPr>
      <t xml:space="preserve">
En cumplimiento con lo observado se presentan los soportes de los certificados de pertinencias de los programas médicos arquitectónicos por parte de las secretarias departamentales de salud y ESE de los proyectos en los municipios con lo cual se hace el  reconocimiento de los nuevos proyectos, resultantes del contrato 2013-C-0253, se anexan soportes de la pertinencia de PMA (Programa Médico Arquitectónico) de los municipios de La Vega, Mahates, Puerto tejada, Canalete, Guaranda, Majagual, San Cristóbal, Soplaviento y Sucre-Sucre
</t>
    </r>
    <r>
      <rPr>
        <b/>
        <sz val="11"/>
        <rFont val="Calibri"/>
        <family val="2"/>
        <scheme val="minor"/>
      </rPr>
      <t xml:space="preserve">2018_S1
</t>
    </r>
    <r>
      <rPr>
        <sz val="11"/>
        <rFont val="Calibri"/>
        <family val="2"/>
        <scheme val="minor"/>
      </rPr>
      <t>Tipo 3. Registro Adicional (Cuando la evidencia de un registro Tipo 1 o 2 es insuficiente y se necesita adicionar)
Se adicionan los documentos de pertinencia debidamente suscrito por el competente para los proyectos sobre los cuales iniciaron los procesos de contratación en el departamento de Bolivar</t>
    </r>
  </si>
  <si>
    <r>
      <rPr>
        <b/>
        <sz val="11"/>
        <rFont val="Calibri"/>
        <family val="2"/>
        <scheme val="minor"/>
      </rPr>
      <t xml:space="preserve">Q4:
</t>
    </r>
    <r>
      <rPr>
        <sz val="11"/>
        <rFont val="Calibri"/>
        <family val="2"/>
        <scheme val="minor"/>
      </rPr>
      <t xml:space="preserve">https://drive.google.com/open?id=1bs96yGmpbjoSoKMghpQ95DhIJz5vniRC
</t>
    </r>
    <r>
      <rPr>
        <b/>
        <sz val="11"/>
        <rFont val="Calibri"/>
        <family val="2"/>
        <scheme val="minor"/>
      </rPr>
      <t xml:space="preserve">2018_S1
</t>
    </r>
    <r>
      <rPr>
        <sz val="11"/>
        <rFont val="Calibri"/>
        <family val="2"/>
        <scheme val="minor"/>
      </rPr>
      <t>https://drive.google.com/open?id=1DptBWz5bcS85EAKhkTzxp6v-uH6Bx9t7</t>
    </r>
  </si>
  <si>
    <r>
      <rPr>
        <b/>
        <sz val="11"/>
        <rFont val="Calibri"/>
        <family val="2"/>
        <scheme val="minor"/>
      </rPr>
      <t xml:space="preserve">Q3:
</t>
    </r>
    <r>
      <rPr>
        <sz val="11"/>
        <rFont val="Calibri"/>
        <family val="2"/>
        <scheme val="minor"/>
      </rPr>
      <t xml:space="preserve">El municipio de Tibú viene adelantando el proceso de contratación de la obra, con la utilización de los los estudios y diseños originados con el objeto del Contrato 253 de 2013.
</t>
    </r>
    <r>
      <rPr>
        <b/>
        <sz val="11"/>
        <rFont val="Calibri"/>
        <family val="2"/>
        <scheme val="minor"/>
      </rPr>
      <t xml:space="preserve">
Q4:</t>
    </r>
    <r>
      <rPr>
        <sz val="11"/>
        <rFont val="Calibri"/>
        <family val="2"/>
        <scheme val="minor"/>
      </rPr>
      <t xml:space="preserve">
En cumplimiento con lo observado, el Sector Salud ha venido adelantando las gestiones para los procesos de contratación de las IPS y ha venido realizado las contrataciones de los proyectos que fueron priorizadas con la utilización de los diseños elaborados con la ejecución del contrato 2013-C-0253, actualmente se viene adelantando el proceso con el municipio de Tibú quienes para el trámite de la contratación de la obra, lo están haciendo la utilización de los  estudios y diseños originados con el objeto del Contrato 253 de 2013.
Se presenta TCC y Contrato No. 230 de 2017, suscrito entre el municipio de Tibú y la Unión Temporal IPS La Gabarra que tiene como objeto la: "ELABORACIÓN DE LOS DISEÑOS  DETALLADOS DEFINITIVOS DE ARQUITECTURA E INGENIERÍAS, INCLUIDOS LOS PRESUPUESTOS DE OBRA PARA LA IPS CENTRO DE SALUD LA GABARRA DEL MUNICIPIO DE TIBÚ, NORTE DE SANTANDER, Y EJECUTAR LAS OBRAS DE CONSTRUCCIÓN BAJO LA MODALIDAD LLAVE EN MANO
</t>
    </r>
    <r>
      <rPr>
        <b/>
        <sz val="11"/>
        <rFont val="Calibri"/>
        <family val="2"/>
        <scheme val="minor"/>
      </rPr>
      <t xml:space="preserve">2018_S1:
</t>
    </r>
    <r>
      <rPr>
        <sz val="11"/>
        <rFont val="Calibri"/>
        <family val="2"/>
        <scheme val="minor"/>
      </rPr>
      <t>Tipo 3. Registro Adicional (Cuando la evidencia de un registro Tipo 1 o 2 es insuficiente y se necesita adicionar)
Como complemento se envía el documento suscrito por el Sectorial Salud, explicando sobre la ejecución del Contrato 253 de 2013 con las razones para no contratar todos las IPS, teniendo en cuenta la restricción de recursos.
_Se anexa la solicitud de Contratación de la obra de la IPS de Majagual y de la Interventoria de Tibu.</t>
    </r>
  </si>
  <si>
    <r>
      <rPr>
        <b/>
        <sz val="11"/>
        <rFont val="Calibri"/>
        <family val="2"/>
        <scheme val="minor"/>
      </rPr>
      <t xml:space="preserve">Q3:
</t>
    </r>
    <r>
      <rPr>
        <sz val="11"/>
        <rFont val="Calibri"/>
        <family val="2"/>
        <scheme val="minor"/>
      </rPr>
      <t xml:space="preserve">https://drive.google.com/open?id=0ByVTB_pG7qKzZzhCUkJGYmxIMTg
</t>
    </r>
    <r>
      <rPr>
        <b/>
        <sz val="11"/>
        <rFont val="Calibri"/>
        <family val="2"/>
        <scheme val="minor"/>
      </rPr>
      <t xml:space="preserve">Q4:
</t>
    </r>
    <r>
      <rPr>
        <sz val="11"/>
        <rFont val="Calibri"/>
        <family val="2"/>
        <scheme val="minor"/>
      </rPr>
      <t xml:space="preserve">https://drive.google.com/open?id=16xNpOU0cmn-u99AB7hlak97mYtOD2OJT
</t>
    </r>
    <r>
      <rPr>
        <b/>
        <sz val="11"/>
        <rFont val="Calibri"/>
        <family val="2"/>
        <scheme val="minor"/>
      </rPr>
      <t xml:space="preserve">2018_S1
</t>
    </r>
    <r>
      <rPr>
        <sz val="11"/>
        <rFont val="Calibri"/>
        <family val="2"/>
        <scheme val="minor"/>
      </rPr>
      <t>https://drive.google.com/open?id=1DVoriUZgyDTOPeXmOYfPSWerOrRz-CnN
_https://drive.google.com/open?id=1hmX7AX0IVRJb3hzHUcEzpyOqEwJD9U6A</t>
    </r>
  </si>
  <si>
    <r>
      <rPr>
        <b/>
        <sz val="11"/>
        <rFont val="Calibri"/>
        <family val="2"/>
        <scheme val="minor"/>
      </rPr>
      <t xml:space="preserve">Q4:
</t>
    </r>
    <r>
      <rPr>
        <sz val="11"/>
        <rFont val="Calibri"/>
        <family val="2"/>
        <scheme val="minor"/>
      </rPr>
      <t>En cumplimiento con la observación, se precisa que se adelantaron  capacitaciones los días 26/07/2017 y el 22/11/2017 dirigida a los supervisores, con la finalidad de divulgar, socializar los nuevos lineamientos y responsabilidades de los supervisores, así como para fortalecer el seguimiento y control de los proyectos, la primera  trato el tema del  Control y Vigilancia sobre la ejecución del Contrato Estatal y la segunda en el mes de noviembre relacionada con el Régimen Legal de Garantías de Contratos Suscritos por Entidades Estatales, como soporte, se remite el material tratado en cada una de las capacitaciones con las respectivas listas de asistencia, en las cuales participaron los supervisores del Sector Salud. Se anexa material de los temas tratados y listas de asistencia.</t>
    </r>
  </si>
  <si>
    <r>
      <rPr>
        <b/>
        <sz val="11"/>
        <rFont val="Calibri"/>
        <family val="2"/>
        <scheme val="minor"/>
      </rPr>
      <t xml:space="preserve">Q4:
</t>
    </r>
    <r>
      <rPr>
        <sz val="11"/>
        <rFont val="Calibri"/>
        <family val="2"/>
        <scheme val="minor"/>
      </rPr>
      <t>https://drive.google.com/open?id=1eokavqu9ai-n7FgtsuyqMrFcT7tZJOhK</t>
    </r>
  </si>
  <si>
    <r>
      <rPr>
        <b/>
        <sz val="11"/>
        <rFont val="Calibri"/>
        <family val="2"/>
        <scheme val="minor"/>
      </rPr>
      <t xml:space="preserve">Q4:
</t>
    </r>
    <r>
      <rPr>
        <sz val="11"/>
        <rFont val="Calibri"/>
        <family val="2"/>
        <scheme val="minor"/>
      </rPr>
      <t xml:space="preserve">En cumplimiento con lo observado se presenta el material sobre el tema tratado y la lista de asistencia con la participación de funcionarios y contratistas del Sector Salud, a la capacitación programada por la Subgerencia de Estructuración para revisar esquemas de TCC y contemplar condicionamientos de acción de interventoría a que el contrato objeto esté activo (Suspensiones automáticas a discreción del FA) y establecer la forma de pago, con el propósito de no efectuar pagos por avance de obra y no por mensualidades acordadas en los temas específicos de las interventorías. Entre otros temas.
</t>
    </r>
    <r>
      <rPr>
        <b/>
        <sz val="11"/>
        <rFont val="Calibri"/>
        <family val="2"/>
        <scheme val="minor"/>
      </rPr>
      <t>Se anexan copias de las acta de los comités Primarios, en donde consta que el Sectorial de Salud hace seguimiento a los Supervisores de los proyectos, en los cuales informan los avances y el estado de los mismos.</t>
    </r>
  </si>
  <si>
    <r>
      <rPr>
        <b/>
        <sz val="11"/>
        <rFont val="Calibri"/>
        <family val="2"/>
        <scheme val="minor"/>
      </rPr>
      <t>Q4:</t>
    </r>
    <r>
      <rPr>
        <sz val="11"/>
        <rFont val="Calibri"/>
        <family val="2"/>
        <scheme val="minor"/>
      </rPr>
      <t xml:space="preserve">
https://drive.google.com/open?id=1QFFQnaPtpWyIRaxipTep9DloIwKiUIJg
</t>
    </r>
    <r>
      <rPr>
        <b/>
        <sz val="11"/>
        <rFont val="Calibri"/>
        <family val="2"/>
        <scheme val="minor"/>
      </rPr>
      <t xml:space="preserve">
https://drive.google.com/open?id=1i0fjnGMbYWfWnG8nRgG83XrB1ptNONlp</t>
    </r>
  </si>
  <si>
    <r>
      <rPr>
        <b/>
        <sz val="11"/>
        <rFont val="Calibri"/>
        <family val="2"/>
        <scheme val="minor"/>
      </rPr>
      <t xml:space="preserve">Q4:
</t>
    </r>
    <r>
      <rPr>
        <sz val="11"/>
        <rFont val="Calibri"/>
        <family val="2"/>
        <scheme val="minor"/>
      </rPr>
      <t>https://drive.google.com/open?id=10pUpRcnXtC1ru8YZdCzCwZbi4qfwdD60</t>
    </r>
  </si>
  <si>
    <r>
      <rPr>
        <b/>
        <sz val="11"/>
        <rFont val="Calibri"/>
        <family val="2"/>
        <scheme val="minor"/>
      </rPr>
      <t xml:space="preserve">Q3:
</t>
    </r>
    <r>
      <rPr>
        <sz val="11"/>
        <rFont val="Calibri"/>
        <family val="2"/>
        <scheme val="minor"/>
      </rPr>
      <t xml:space="preserve">Como gestión se reporta que Mediante comité primario del 11/09/2017, se adquirió el compromiso por parte del supervisor  de adelantar la labor de consolidar la información para el envío a Jurídica. Como evidencia de la reunión se anexa la lista de asistencia.
</t>
    </r>
    <r>
      <rPr>
        <b/>
        <sz val="11"/>
        <rFont val="Calibri"/>
        <family val="2"/>
        <scheme val="minor"/>
      </rPr>
      <t xml:space="preserve">Q4:
</t>
    </r>
    <r>
      <rPr>
        <sz val="11"/>
        <rFont val="Calibri"/>
        <family val="2"/>
        <scheme val="minor"/>
      </rPr>
      <t>En cumplimiento con lo observado el Sector Salud, mediante comunicación I-2017-029151 con asunto "Presunto Incumplimiento contrato C-097-2015", solicitó a la Secretaría General adelantar los procedimientos y/o acciones que correspondan por el posible incumplimiento del contrato C-097-2015; teniendo en cuenta el informe de supervisión sobre el presunto incumplimiento que se anexó, el cual también hace parte de estos soportes.</t>
    </r>
  </si>
  <si>
    <r>
      <rPr>
        <b/>
        <sz val="11"/>
        <rFont val="Calibri"/>
        <family val="2"/>
        <scheme val="minor"/>
      </rPr>
      <t xml:space="preserve">Q3:
</t>
    </r>
    <r>
      <rPr>
        <sz val="11"/>
        <rFont val="Calibri"/>
        <family val="2"/>
        <scheme val="minor"/>
      </rPr>
      <t xml:space="preserve">https://drive.google.com/open?id=0ByVTB_pG7qKzT2tjX3QzNkR5Sm8
</t>
    </r>
    <r>
      <rPr>
        <b/>
        <sz val="11"/>
        <rFont val="Calibri"/>
        <family val="2"/>
        <scheme val="minor"/>
      </rPr>
      <t xml:space="preserve">Q4:
</t>
    </r>
    <r>
      <rPr>
        <sz val="11"/>
        <rFont val="Calibri"/>
        <family val="2"/>
        <scheme val="minor"/>
      </rPr>
      <t>https://drive.google.com/open?id=1hM-BS5PSffUVb1daXzot_GcYdP9o_2EG</t>
    </r>
  </si>
  <si>
    <r>
      <rPr>
        <b/>
        <sz val="11"/>
        <rFont val="Calibri"/>
        <family val="2"/>
        <scheme val="minor"/>
      </rPr>
      <t xml:space="preserve">Q4:
</t>
    </r>
    <r>
      <rPr>
        <sz val="11"/>
        <rFont val="Calibri"/>
        <family val="2"/>
        <scheme val="minor"/>
      </rPr>
      <t xml:space="preserve">Teniendo en cuenta la observación, la Subgerencia de Estructuración, adelantó capacitación para el nuevo esquema de TCC  revisión  y análisis considerando la estrategia de planeación de los proyectos,  así mismo contemplar condicionamientos de acción de interventoría a que el contrato objeto esté activo (Suspensiones automáticas a discreción del FA) y establecer la forma de pago y otros temas sobre lineamientos para  estructurar los contratos, se presenta el material sobre el tema tratado y la lista de asistencia con la participación de funcionarios y contratistas del Sector Salud.
</t>
    </r>
    <r>
      <rPr>
        <b/>
        <sz val="11"/>
        <rFont val="Calibri"/>
        <family val="2"/>
        <scheme val="minor"/>
      </rPr>
      <t xml:space="preserve">
Se anexan los Lineamientos Técnicos y Financieros para la elaboración de los Términos y Condiciones Contractuales de los nuevos contratos</t>
    </r>
  </si>
  <si>
    <r>
      <rPr>
        <b/>
        <sz val="11"/>
        <rFont val="Calibri"/>
        <family val="2"/>
        <scheme val="minor"/>
      </rPr>
      <t xml:space="preserve">Q4:
</t>
    </r>
    <r>
      <rPr>
        <sz val="11"/>
        <rFont val="Calibri"/>
        <family val="2"/>
        <scheme val="minor"/>
      </rPr>
      <t xml:space="preserve">https://drive.google.com/open?id=1juUqrVT5ir9dUWTB4MVlrTvL-NGpa2qk
</t>
    </r>
    <r>
      <rPr>
        <b/>
        <sz val="11"/>
        <rFont val="Calibri"/>
        <family val="2"/>
        <scheme val="minor"/>
      </rPr>
      <t xml:space="preserve">
https://drive.google.com/open?id=1HlurWklR2JvOi8bWPC5asid-MHl3N5Su</t>
    </r>
  </si>
  <si>
    <r>
      <rPr>
        <b/>
        <sz val="11"/>
        <rFont val="Calibri"/>
        <family val="2"/>
        <scheme val="minor"/>
      </rPr>
      <t xml:space="preserve">Q4:
</t>
    </r>
    <r>
      <rPr>
        <sz val="11"/>
        <rFont val="Calibri"/>
        <family val="2"/>
        <scheme val="minor"/>
      </rPr>
      <t>En cumplimiento con lo observado se procedió en la participación de las capacitaciones realizadas el 26/07/2017 y el 22/11/2017, Se anexa como soporte las presentaciones a los supervisores del Sector Salud. Con la finalidad de divulgar, socializar los nuevos lineamientos y responsabilidades de los supervisores.</t>
    </r>
  </si>
  <si>
    <r>
      <rPr>
        <b/>
        <sz val="11"/>
        <rFont val="Calibri"/>
        <family val="2"/>
        <scheme val="minor"/>
      </rPr>
      <t xml:space="preserve">Q4:
</t>
    </r>
    <r>
      <rPr>
        <sz val="11"/>
        <rFont val="Calibri"/>
        <family val="2"/>
        <scheme val="minor"/>
      </rPr>
      <t>https://drive.google.com/open?id=1A8d91ptm7ioR0ElDM1rULNtmWyzlCISs</t>
    </r>
  </si>
  <si>
    <r>
      <rPr>
        <b/>
        <sz val="11"/>
        <rFont val="Calibri"/>
        <family val="2"/>
        <scheme val="minor"/>
      </rPr>
      <t xml:space="preserve">Q3:
</t>
    </r>
    <r>
      <rPr>
        <sz val="11"/>
        <rFont val="Calibri"/>
        <family val="2"/>
        <scheme val="minor"/>
      </rPr>
      <t xml:space="preserve">Se actualizó el procedimiento  4.2.2 del seguimiento y control de contratos, liderados por la subgerencia de proyectos, de acuerdo como se registra en la presentación anexa como archivo de evidencia.
</t>
    </r>
    <r>
      <rPr>
        <b/>
        <sz val="11"/>
        <rFont val="Calibri"/>
        <family val="2"/>
        <scheme val="minor"/>
      </rPr>
      <t xml:space="preserve">Q4:
</t>
    </r>
    <r>
      <rPr>
        <sz val="11"/>
        <rFont val="Calibri"/>
        <family val="2"/>
        <scheme val="minor"/>
      </rPr>
      <t>Cumpliendo con lo observado y teniendo en cuenta  lo establecido el instructivo de Seguimiento y Control de Contratos determinado con la Resolución 836 de 2015, la Subgerencia de Proyectos implementó mediante comunicación I-2017-028789 ajuste a los lineamientos y elaboró unas fichas de control para los proyectos; adicionalmente en comunicación I-2017-029303 solicitó a Secretaría General incluir estos lineamientos en el respectivo manual.</t>
    </r>
  </si>
  <si>
    <r>
      <rPr>
        <b/>
        <sz val="11"/>
        <rFont val="Calibri"/>
        <family val="2"/>
        <scheme val="minor"/>
      </rPr>
      <t>Q3:
_</t>
    </r>
    <r>
      <rPr>
        <sz val="11"/>
        <rFont val="Calibri"/>
        <family val="2"/>
        <scheme val="minor"/>
      </rPr>
      <t xml:space="preserve">https://drive.google.com/open?id=0ByVTB_pG7qKzOWN4WXB5RXVlMjg, 
_https://drive.google.com/open?id=0ByVTB_pG7qKzSFphTXJhS2laVEk
</t>
    </r>
    <r>
      <rPr>
        <b/>
        <sz val="11"/>
        <rFont val="Calibri"/>
        <family val="2"/>
        <scheme val="minor"/>
      </rPr>
      <t xml:space="preserve">Q4:
</t>
    </r>
    <r>
      <rPr>
        <sz val="11"/>
        <rFont val="Calibri"/>
        <family val="2"/>
        <scheme val="minor"/>
      </rPr>
      <t>https://drive.google.com/open?id=1skN2GYpb6L4-TJ5VfsDCpHYFdhsXyqQB</t>
    </r>
  </si>
  <si>
    <r>
      <rPr>
        <b/>
        <sz val="11"/>
        <rFont val="Calibri"/>
        <family val="2"/>
        <scheme val="minor"/>
      </rPr>
      <t xml:space="preserve">Q4:
</t>
    </r>
    <r>
      <rPr>
        <sz val="11"/>
        <rFont val="Calibri"/>
        <family val="2"/>
        <scheme val="minor"/>
      </rPr>
      <t xml:space="preserve">El Sector Salud en cumplimiento con la observado, ha venido adelantando gestiones sobre los proyectos de Abejorral en el departamento de Antioquia, con el fin documentar lo correspondiente y posterior envío a la oficina Jurídica sobre el trámite a seguir, o en su defecto definir el desarrollo de los proyectos, para lo cual anexan los soportes de las comunicaciones enviadas a DAPARD, como sustento de la gestión que se han adelantado por parte del Fondo.
</t>
    </r>
    <r>
      <rPr>
        <b/>
        <sz val="11"/>
        <rFont val="Calibri"/>
        <family val="2"/>
        <scheme val="minor"/>
      </rPr>
      <t xml:space="preserve">2018_S1
</t>
    </r>
    <r>
      <rPr>
        <sz val="11"/>
        <rFont val="Calibri"/>
        <family val="2"/>
        <scheme val="minor"/>
      </rPr>
      <t>Tipo 3. Registro Adicional (Cuando la evidencia de un registro Tipo 1 o 2 es insuficiente y se necesita adicionar)
Se hace el envio del informe enviado a Jurídica, sobre los lineamientos sobre la situación presentada con este contrato. oficio enviado a la DAPARD. Reiterando la solicitud de entrega de los Diseños. 
_Mediante oficio I-2018-011810 del 27 de febrero de 2018, el Sector Salud radicó ante la Secretaria General solicitud de presunto incumplimiento del Convenio 091 de 2012, derivado del Convenio Marco del 2012, en atención al incumplimiento de las obligaciones y compromisos adquiridos por parte del DAPARD. Sin embargo, el incumplimiento no prosperó en atención a que estando en el marco de un convenio interadministrativo, suscrito entre entidades públicas,no puede darse aplicación a las cláusulas excepcionales. Es por ello, que la Secretaria general mediante oficio I-2018-012661 del 28 de marzo de 2018, solicitó la liquidación judicial e indemnización de perjuicios del convenio.  Documento que se anexa</t>
    </r>
  </si>
  <si>
    <r>
      <rPr>
        <b/>
        <sz val="11"/>
        <rFont val="Calibri"/>
        <family val="2"/>
        <scheme val="minor"/>
      </rPr>
      <t xml:space="preserve">Q4:
</t>
    </r>
    <r>
      <rPr>
        <sz val="11"/>
        <rFont val="Calibri"/>
        <family val="2"/>
        <scheme val="minor"/>
      </rPr>
      <t xml:space="preserve">https://drive.google.com/open?id=1TLzCHg87QeTBp29EnsfHy_os_3yCexxb
</t>
    </r>
    <r>
      <rPr>
        <b/>
        <sz val="11"/>
        <rFont val="Calibri"/>
        <family val="2"/>
        <scheme val="minor"/>
      </rPr>
      <t xml:space="preserve">2018_S1
</t>
    </r>
    <r>
      <rPr>
        <sz val="11"/>
        <rFont val="Calibri"/>
        <family val="2"/>
        <scheme val="minor"/>
      </rPr>
      <t>_https://drive.google.com/open?id=1YvS5_B0RJ4yiKCu6Te9h-a4HQCTR9wvT
_https://drive.google.com/open?id=1foqT8wi3XOZEbAYiP1QLXCsviWHXYDz0</t>
    </r>
  </si>
  <si>
    <r>
      <rPr>
        <b/>
        <sz val="11"/>
        <rFont val="Calibri"/>
        <family val="2"/>
        <scheme val="minor"/>
      </rPr>
      <t xml:space="preserve">Q3:
</t>
    </r>
    <r>
      <rPr>
        <sz val="11"/>
        <rFont val="Calibri"/>
        <family val="2"/>
        <scheme val="minor"/>
      </rPr>
      <t xml:space="preserve">Se tienen en cuenta en los Terminos y condiciones contractuales los lineamientos emitidos por la Subgerencia de estructuración en cuento a la forma de pago, se adjunto modelo de TCC del sector salud evidenciando el cumplimiento.
</t>
    </r>
    <r>
      <rPr>
        <b/>
        <sz val="11"/>
        <rFont val="Calibri"/>
        <family val="2"/>
        <scheme val="minor"/>
      </rPr>
      <t xml:space="preserve">Q4:
</t>
    </r>
    <r>
      <rPr>
        <sz val="11"/>
        <rFont val="Calibri"/>
        <family val="2"/>
        <scheme val="minor"/>
      </rPr>
      <t>Con el fin de atender lo observado, la subgerencia de Estructuración generó los nuevos Lineamientos Técnicos y Financieros para la Elaboración de Términos y Condiciones Contractuales , los cuales están siendo aplicados en la nueva contratación del Sector Salud, se precisa que los mismos incluyen los "Topes máximos para requisitos técnicos, Forma de pago: rango para retención de garantía" . Se anexa como soporte el documento de actualización.</t>
    </r>
  </si>
  <si>
    <r>
      <rPr>
        <b/>
        <sz val="11"/>
        <rFont val="Calibri"/>
        <family val="2"/>
        <scheme val="minor"/>
      </rPr>
      <t xml:space="preserve">Q3:
</t>
    </r>
    <r>
      <rPr>
        <sz val="11"/>
        <rFont val="Calibri"/>
        <family val="2"/>
        <scheme val="minor"/>
      </rPr>
      <t xml:space="preserve">_https://drive.google.com/open?id=0BzKN8xprBpG3OGt3dUtrck1TZVk, 
_https://drive.google.com/open?id=0BzKN8xprBpG3V0hiRDg2bDN0bmM, 
_https://drive.google.com/open?id=0BzKN8xprBpG3UXFGUThScmdYLTQ
_https://drive.google.com/open?id=0BzKN8xprBpG3cjR2dG10TVpReWc, 
_https://drive.google.com/open?id=0BzKN8xprBpG3VXVodFY4QWl1ZkU, 
_https://drive.google.com/open?id=0BzKN8xprBpG3SVo0M1JRZnN5Ukk
</t>
    </r>
    <r>
      <rPr>
        <b/>
        <sz val="11"/>
        <rFont val="Calibri"/>
        <family val="2"/>
        <scheme val="minor"/>
      </rPr>
      <t xml:space="preserve">Q4:
</t>
    </r>
    <r>
      <rPr>
        <sz val="11"/>
        <rFont val="Calibri"/>
        <family val="2"/>
        <scheme val="minor"/>
      </rPr>
      <t>https://drive.google.com/open?id=1LvAo7DWERZP5HmsTX8ggPJz_WnEPhgwF</t>
    </r>
  </si>
  <si>
    <r>
      <rPr>
        <b/>
        <sz val="11"/>
        <rFont val="Calibri"/>
        <family val="2"/>
        <scheme val="minor"/>
      </rPr>
      <t>Q3:</t>
    </r>
    <r>
      <rPr>
        <sz val="11"/>
        <rFont val="Calibri"/>
        <family val="2"/>
        <scheme val="minor"/>
      </rPr>
      <t xml:space="preserve">
Informe de avance por parte de la supervisión del proyecto (Supervisor: Victor Cardona) Contrato 107 de 2013. Se presentan informe No. 1 y No. 2.
</t>
    </r>
    <r>
      <rPr>
        <b/>
        <sz val="11"/>
        <rFont val="Calibri"/>
        <family val="2"/>
        <scheme val="minor"/>
      </rPr>
      <t xml:space="preserve">Q4:
</t>
    </r>
    <r>
      <rPr>
        <sz val="11"/>
        <rFont val="Calibri"/>
        <family val="2"/>
        <scheme val="minor"/>
      </rPr>
      <t xml:space="preserve">Informe trimestral No. 3 Cto 107 de 2013
</t>
    </r>
    <r>
      <rPr>
        <b/>
        <sz val="11"/>
        <rFont val="Calibri"/>
        <family val="2"/>
        <scheme val="minor"/>
      </rPr>
      <t xml:space="preserve">2018_Q1
</t>
    </r>
    <r>
      <rPr>
        <sz val="11"/>
        <rFont val="Calibri"/>
        <family val="2"/>
        <scheme val="minor"/>
      </rPr>
      <t>Informe de avance No. 4 (trimestral). Se da cumplimiento total al hallazgo, con el informe no.4.</t>
    </r>
  </si>
  <si>
    <r>
      <rPr>
        <b/>
        <sz val="11"/>
        <rFont val="Calibri"/>
        <family val="2"/>
        <scheme val="minor"/>
      </rPr>
      <t xml:space="preserve">Q3:
</t>
    </r>
    <r>
      <rPr>
        <sz val="11"/>
        <rFont val="Calibri"/>
        <family val="2"/>
        <scheme val="minor"/>
      </rPr>
      <t xml:space="preserve">_https://drive.google.com/open?id=0BwAP0VRdriRyZFVsdVB6NVBrSDA, 
_https://drive.google.com/open?id=0BwAP0VRdriRyWFh1aFFSSE1ERG8
</t>
    </r>
    <r>
      <rPr>
        <b/>
        <sz val="11"/>
        <rFont val="Calibri"/>
        <family val="2"/>
        <scheme val="minor"/>
      </rPr>
      <t xml:space="preserve">Q4:
</t>
    </r>
    <r>
      <rPr>
        <sz val="11"/>
        <rFont val="Calibri"/>
        <family val="2"/>
        <scheme val="minor"/>
      </rPr>
      <t xml:space="preserve">_https://drive.google.com/open?id=163Z2RKgemgN46oRRxdZS9yvG9MwsimJC
</t>
    </r>
    <r>
      <rPr>
        <b/>
        <sz val="11"/>
        <rFont val="Calibri"/>
        <family val="2"/>
        <scheme val="minor"/>
      </rPr>
      <t xml:space="preserve">2018_Q1
</t>
    </r>
    <r>
      <rPr>
        <sz val="11"/>
        <rFont val="Calibri"/>
        <family val="2"/>
        <scheme val="minor"/>
      </rPr>
      <t>https://drive.google.com/open?id=1tzxEWPm5ejj8g4NLdAFcmTnpiyC7Qau_</t>
    </r>
  </si>
  <si>
    <r>
      <rPr>
        <b/>
        <sz val="11"/>
        <rFont val="Calibri"/>
        <family val="2"/>
        <scheme val="minor"/>
      </rPr>
      <t xml:space="preserve">Q3:
</t>
    </r>
    <r>
      <rPr>
        <sz val="11"/>
        <rFont val="Calibri"/>
        <family val="2"/>
        <scheme val="minor"/>
      </rPr>
      <t xml:space="preserve">Se realizaron 2 sesiones de capacitación sobre los lineamientos para el seguimiento y control de los proyectos: una el 07/04/2017 y la otra el 26/07/2017.
</t>
    </r>
    <r>
      <rPr>
        <b/>
        <sz val="11"/>
        <rFont val="Calibri"/>
        <family val="2"/>
        <scheme val="minor"/>
      </rPr>
      <t xml:space="preserve">Q4:
</t>
    </r>
    <r>
      <rPr>
        <sz val="11"/>
        <rFont val="Calibri"/>
        <family val="2"/>
        <scheme val="minor"/>
      </rPr>
      <t>_1 presentación que complementa el acta de asistencia a la capacitación</t>
    </r>
  </si>
  <si>
    <r>
      <rPr>
        <b/>
        <sz val="11"/>
        <rFont val="Calibri"/>
        <family val="2"/>
        <scheme val="minor"/>
      </rPr>
      <t>Q3:
_</t>
    </r>
    <r>
      <rPr>
        <sz val="11"/>
        <rFont val="Calibri"/>
        <family val="2"/>
        <scheme val="minor"/>
      </rPr>
      <t xml:space="preserve">https://drive.google.com/open?id=0BwAP0VRdriRyN0NOdkpLU2Z6VHc, 
_https://drive.google.com/open?id=0BwAP0VRdriRyUzBqZTBwbW01QXM
</t>
    </r>
    <r>
      <rPr>
        <b/>
        <sz val="11"/>
        <rFont val="Calibri"/>
        <family val="2"/>
        <scheme val="minor"/>
      </rPr>
      <t xml:space="preserve">Q4:
</t>
    </r>
    <r>
      <rPr>
        <sz val="11"/>
        <rFont val="Calibri"/>
        <family val="2"/>
        <scheme val="minor"/>
      </rPr>
      <t>_https://drive.google.com/open?id=1HMQ9E9bkIWvVVDeEP1YWKNwJj2graGwc
_https://drive.google.com/open?id=1D0SWMeDby4f79Wz4x9YgUJyF9M-Ck_LJ</t>
    </r>
  </si>
  <si>
    <r>
      <rPr>
        <b/>
        <sz val="11"/>
        <rFont val="Calibri"/>
        <family val="2"/>
        <scheme val="minor"/>
      </rPr>
      <t>Q3:</t>
    </r>
    <r>
      <rPr>
        <sz val="11"/>
        <rFont val="Calibri"/>
        <family val="2"/>
        <scheme val="minor"/>
      </rPr>
      <t xml:space="preserve">
Informe de visita de campo al proyecto para la verificación de las reparaciones realizadas contrato 085 de 2012.
</t>
    </r>
    <r>
      <rPr>
        <b/>
        <sz val="11"/>
        <rFont val="Calibri"/>
        <family val="2"/>
        <scheme val="minor"/>
      </rPr>
      <t>Q4:
+1_       Informe Visita
+2_      Informe seguimiento
+3_      1 Informe - Galapa, Malambo, Luruaco, Pto Colombia, Candelaria 1nov2017</t>
    </r>
  </si>
  <si>
    <r>
      <rPr>
        <b/>
        <sz val="11"/>
        <rFont val="Calibri"/>
        <family val="2"/>
        <scheme val="minor"/>
      </rPr>
      <t>Q3:</t>
    </r>
    <r>
      <rPr>
        <sz val="11"/>
        <rFont val="Calibri"/>
        <family val="2"/>
        <scheme val="minor"/>
      </rPr>
      <t xml:space="preserve">
https://drive.google.com/open?id=0BwAP0VRdriRyRVV4Z0hJaS1VT1U
</t>
    </r>
    <r>
      <rPr>
        <b/>
        <sz val="11"/>
        <rFont val="Calibri"/>
        <family val="2"/>
        <scheme val="minor"/>
      </rPr>
      <t>Q4:
https://drive.google.com/open?id=1cGYhJDwHuabeZ3WS9mDePzccws43oli4
https://drive.google.com/open?id=1CZKQyGIRQP18-pqUnHMClicYCJW0JQtt
https://drive.google.com/open?id=1yaVM7GNIg6XZht5KjhNuDG0Uy7aCXVyG</t>
    </r>
  </si>
  <si>
    <r>
      <rPr>
        <b/>
        <sz val="11"/>
        <rFont val="Calibri"/>
        <family val="2"/>
        <scheme val="minor"/>
      </rPr>
      <t xml:space="preserve">Q3:
</t>
    </r>
    <r>
      <rPr>
        <sz val="11"/>
        <rFont val="Calibri"/>
        <family val="2"/>
        <scheme val="minor"/>
      </rPr>
      <t xml:space="preserve">Informe Trimestral de seguimiento que garantiza la entrega de la obra, correspondiente al contrato 851 de 2014.
</t>
    </r>
    <r>
      <rPr>
        <b/>
        <sz val="11"/>
        <rFont val="Calibri"/>
        <family val="2"/>
        <scheme val="minor"/>
      </rPr>
      <t xml:space="preserve">Q4:
</t>
    </r>
    <r>
      <rPr>
        <sz val="11"/>
        <rFont val="Calibri"/>
        <family val="2"/>
        <scheme val="minor"/>
      </rPr>
      <t>Informe Trimestral de ejecución proyecto</t>
    </r>
  </si>
  <si>
    <r>
      <rPr>
        <b/>
        <sz val="11"/>
        <rFont val="Calibri"/>
        <family val="2"/>
        <scheme val="minor"/>
      </rPr>
      <t xml:space="preserve">Q3:
</t>
    </r>
    <r>
      <rPr>
        <sz val="11"/>
        <rFont val="Calibri"/>
        <family val="2"/>
        <scheme val="minor"/>
      </rPr>
      <t xml:space="preserve">_https://drive.google.com/open?id=0BwAP0VRdriRyQ3drQmp3aUE4cjA, 
_https://drive.google.com/open?id=0BwAP0VRdriRySXlhbzB6eXNBQlk, 
_https://drive.google.com/open?id=0BwAP0VRdriRyUXpfYjhZdERwVVU
</t>
    </r>
    <r>
      <rPr>
        <b/>
        <sz val="11"/>
        <rFont val="Calibri"/>
        <family val="2"/>
        <scheme val="minor"/>
      </rPr>
      <t xml:space="preserve">Q4:
</t>
    </r>
    <r>
      <rPr>
        <sz val="11"/>
        <rFont val="Calibri"/>
        <family val="2"/>
        <scheme val="minor"/>
      </rPr>
      <t>_https://drive.google.com/open?id=15uF99oN3m8XN6lik0tjIroiX8tyFGZba
_https://drive.google.com/open?id=1OI6-rRr88ejqj7OgIQQMVfySAr6RQ4zy
_https://drive.google.com/open?id=1lIVdVy5pCSpn_C9hVDwEI5iQDfugHraD</t>
    </r>
  </si>
  <si>
    <r>
      <rPr>
        <b/>
        <sz val="11"/>
        <rFont val="Calibri"/>
        <family val="2"/>
        <scheme val="minor"/>
      </rPr>
      <t>Q3:
_</t>
    </r>
    <r>
      <rPr>
        <sz val="11"/>
        <rFont val="Calibri"/>
        <family val="2"/>
        <scheme val="minor"/>
      </rPr>
      <t xml:space="preserve">Se realizaron dos sesiones de divulgación, socialización y entrenamiento sobre los nuevos lineamientos de seguimiento y control de los contratos por parte de los supervisores e interventores. La primera fue el 07/04/2017 y la otra fue el 26/07/2017.
</t>
    </r>
    <r>
      <rPr>
        <b/>
        <sz val="11"/>
        <rFont val="Calibri"/>
        <family val="2"/>
        <scheme val="minor"/>
      </rPr>
      <t xml:space="preserve">Q4:
</t>
    </r>
    <r>
      <rPr>
        <sz val="11"/>
        <rFont val="Calibri"/>
        <family val="2"/>
        <scheme val="minor"/>
      </rPr>
      <t>_Memorando dirigido a Secretaría General: "Solicitud para modificación Instructivo de Seguimiento y Control de contratos, como parte integral del manual de contratación vigente de la entidad".</t>
    </r>
  </si>
  <si>
    <r>
      <rPr>
        <b/>
        <sz val="11"/>
        <rFont val="Calibri"/>
        <family val="2"/>
        <scheme val="minor"/>
      </rPr>
      <t xml:space="preserve">Q3:
</t>
    </r>
    <r>
      <rPr>
        <sz val="11"/>
        <rFont val="Calibri"/>
        <family val="2"/>
        <scheme val="minor"/>
      </rPr>
      <t xml:space="preserve">_https://drive.google.com/open?id=0B-NiIXaOI5ZENlJZTTJ5eUd3TnM, 
_https://drive.google.com/open?id=0B-NiIXaOI5ZEd0JkSlpaSnp3Ums
</t>
    </r>
    <r>
      <rPr>
        <b/>
        <sz val="11"/>
        <rFont val="Calibri"/>
        <family val="2"/>
        <scheme val="minor"/>
      </rPr>
      <t xml:space="preserve">Q4:
</t>
    </r>
    <r>
      <rPr>
        <sz val="11"/>
        <rFont val="Calibri"/>
        <family val="2"/>
        <scheme val="minor"/>
      </rPr>
      <t>_https://drive.google.com/open?id=1sfmiPPI2EzHb-FvTz3qHV7Hf31y-eZjB</t>
    </r>
  </si>
  <si>
    <r>
      <rPr>
        <b/>
        <sz val="11"/>
        <rFont val="Calibri"/>
        <family val="2"/>
        <scheme val="minor"/>
      </rPr>
      <t xml:space="preserve">Q3:
</t>
    </r>
    <r>
      <rPr>
        <sz val="11"/>
        <rFont val="Calibri"/>
        <family val="2"/>
        <scheme val="minor"/>
      </rPr>
      <t xml:space="preserve">Se realizaron dos sesiones de divulgación, socialización y entrenamiento sobre los nuevos lineamientos de seguimiento y control de los contratos por parte de los supervisores e interventores. La primera fue el 07/04/2017 y la otra fue el 26/07/2017.
</t>
    </r>
    <r>
      <rPr>
        <b/>
        <sz val="11"/>
        <rFont val="Calibri"/>
        <family val="2"/>
        <scheme val="minor"/>
      </rPr>
      <t>Q4:</t>
    </r>
    <r>
      <rPr>
        <sz val="11"/>
        <rFont val="Calibri"/>
        <family val="2"/>
        <scheme val="minor"/>
      </rPr>
      <t xml:space="preserve">
1 presentación que complementa las actas de asistencias a la capacitación</t>
    </r>
  </si>
  <si>
    <r>
      <rPr>
        <b/>
        <sz val="11"/>
        <rFont val="Calibri"/>
        <family val="2"/>
        <scheme val="minor"/>
      </rPr>
      <t xml:space="preserve">Q3:
</t>
    </r>
    <r>
      <rPr>
        <sz val="11"/>
        <rFont val="Calibri"/>
        <family val="2"/>
        <scheme val="minor"/>
      </rPr>
      <t xml:space="preserve">_https://drive.google.com/open?id=0B-NiIXaOI5ZEWERhaVQxTEk4Nmc, 
_https://drive.google.com/open?id=0B-NiIXaOI5ZEb2I0enpnZF8zbkE
</t>
    </r>
    <r>
      <rPr>
        <b/>
        <sz val="11"/>
        <rFont val="Calibri"/>
        <family val="2"/>
        <scheme val="minor"/>
      </rPr>
      <t xml:space="preserve">Q4:
</t>
    </r>
    <r>
      <rPr>
        <sz val="11"/>
        <rFont val="Calibri"/>
        <family val="2"/>
        <scheme val="minor"/>
      </rPr>
      <t>_https://drive.google.com/open?id=1s6VuOiy2ONoiQfUn8RhKMJh9iSkcF6YW
_https://drive.google.com/open?id=1zbt9xXz_eDXDHBUQ7BMRf4S94ZLJYn5Q</t>
    </r>
  </si>
  <si>
    <r>
      <rPr>
        <b/>
        <sz val="11"/>
        <rFont val="Calibri"/>
        <family val="2"/>
        <scheme val="minor"/>
      </rPr>
      <t>Q3:</t>
    </r>
    <r>
      <rPr>
        <sz val="11"/>
        <rFont val="Calibri"/>
        <family val="2"/>
        <scheme val="minor"/>
      </rPr>
      <t xml:space="preserve">
Se realizaron dos sesiones de divulgación, socialización y entrenamiento sobre los nuevos lineamientos de seguimiento y control de los contratos por parte de los supervisores e interventores. La primera fue el 07/04/2017 y la otra fue el 26/07/2017.</t>
    </r>
  </si>
  <si>
    <r>
      <rPr>
        <b/>
        <sz val="11"/>
        <rFont val="Calibri"/>
        <family val="2"/>
        <scheme val="minor"/>
      </rPr>
      <t>Q3:</t>
    </r>
    <r>
      <rPr>
        <sz val="11"/>
        <rFont val="Calibri"/>
        <family val="2"/>
        <scheme val="minor"/>
      </rPr>
      <t xml:space="preserve">
_https://drive.google.com/open?id=0B-NiIXaOI5ZESUNGRXNWYUtOMEU, 
_https://drive.google.com/open?id=0B-NiIXaOI5ZEOU1iUFBCX0Y5cms</t>
    </r>
  </si>
  <si>
    <r>
      <rPr>
        <b/>
        <sz val="11"/>
        <rFont val="Calibri"/>
        <family val="2"/>
        <scheme val="minor"/>
      </rPr>
      <t xml:space="preserve">Q3:
</t>
    </r>
    <r>
      <rPr>
        <sz val="11"/>
        <rFont val="Calibri"/>
        <family val="2"/>
        <scheme val="minor"/>
      </rPr>
      <t xml:space="preserve">Se realizaron dos sesiones de divulgación, socialización y entrenamiento sobre los nuevos lineamientos de seguimiento y control de los contratos por parte de los supervisores e interventores. La primera fue el 07/04/2017 y la otra fue el 26/07/2017.
</t>
    </r>
    <r>
      <rPr>
        <b/>
        <sz val="11"/>
        <rFont val="Calibri"/>
        <family val="2"/>
        <scheme val="minor"/>
      </rPr>
      <t xml:space="preserve">Q4:
</t>
    </r>
    <r>
      <rPr>
        <sz val="11"/>
        <rFont val="Calibri"/>
        <family val="2"/>
        <scheme val="minor"/>
      </rPr>
      <t>Memorabndo dirigido a Secretaría General: "Solicitud para modificación Instructivo de Seguimiento y Control de contratos, como parte integral del manual de contratación vigente de la entidad".</t>
    </r>
  </si>
  <si>
    <r>
      <rPr>
        <b/>
        <sz val="11"/>
        <rFont val="Calibri"/>
        <family val="2"/>
        <scheme val="minor"/>
      </rPr>
      <t xml:space="preserve">Q3:
</t>
    </r>
    <r>
      <rPr>
        <sz val="11"/>
        <rFont val="Calibri"/>
        <family val="2"/>
        <scheme val="minor"/>
      </rPr>
      <t xml:space="preserve">_https://drive.google.com/open?id=0B-NiIXaOI5ZEcGYxNUhDTENsRUU, 
_https://drive.google.com/open?id=0B-NiIXaOI5ZERUVURmtnVHVjUnM
</t>
    </r>
    <r>
      <rPr>
        <b/>
        <sz val="11"/>
        <rFont val="Calibri"/>
        <family val="2"/>
        <scheme val="minor"/>
      </rPr>
      <t xml:space="preserve">Q4:
</t>
    </r>
    <r>
      <rPr>
        <sz val="11"/>
        <rFont val="Calibri"/>
        <family val="2"/>
        <scheme val="minor"/>
      </rPr>
      <t>_https://drive.google.com/open?id=1ys3G5xwOHZ_QjuG6VjKCi7tOFnMpL2P7</t>
    </r>
  </si>
  <si>
    <r>
      <rPr>
        <b/>
        <sz val="11"/>
        <rFont val="Calibri"/>
        <family val="2"/>
        <scheme val="minor"/>
      </rPr>
      <t>Q4:</t>
    </r>
    <r>
      <rPr>
        <sz val="11"/>
        <rFont val="Calibri"/>
        <family val="2"/>
        <scheme val="minor"/>
      </rPr>
      <t xml:space="preserve">
                 1
INFORME DE INTERVENTORIA DONDE SE EVIDENCIA EL CUMPLIMIENTO DE LA REPARACION E LOS FALLOS ENCONTRADOS EN OBRA</t>
    </r>
  </si>
  <si>
    <r>
      <rPr>
        <b/>
        <sz val="11"/>
        <rFont val="Calibri"/>
        <family val="2"/>
        <scheme val="minor"/>
      </rPr>
      <t>Q4:</t>
    </r>
    <r>
      <rPr>
        <sz val="11"/>
        <rFont val="Calibri"/>
        <family val="2"/>
        <scheme val="minor"/>
      </rPr>
      <t xml:space="preserve">
_https://drive.google.com/open?id=1Tb5ikBTUsgqqw_qWNQplTy00T1bD2_FS
_https://drive.google.com/open?id=1S164Z4-tNv3U0zRQU7VsfcYMSEEZzSUf</t>
    </r>
  </si>
  <si>
    <r>
      <rPr>
        <b/>
        <sz val="11"/>
        <rFont val="Calibri"/>
        <family val="2"/>
        <scheme val="minor"/>
      </rPr>
      <t xml:space="preserve">Q4:
</t>
    </r>
    <r>
      <rPr>
        <sz val="11"/>
        <rFont val="Calibri"/>
        <family val="2"/>
        <scheme val="minor"/>
      </rPr>
      <t>INFORME DE LA AUDITORIA SOBRE EL CUMPLIMIENTO DE LAS SUBSANACIONES</t>
    </r>
  </si>
  <si>
    <r>
      <rPr>
        <b/>
        <sz val="11"/>
        <rFont val="Calibri"/>
        <family val="2"/>
        <scheme val="minor"/>
      </rPr>
      <t>Q4:</t>
    </r>
    <r>
      <rPr>
        <sz val="11"/>
        <rFont val="Calibri"/>
        <family val="2"/>
        <scheme val="minor"/>
      </rPr>
      <t xml:space="preserve">
https://drive.google.com/open?id=1v565Pg3E91AeFwk__mzI-v0VcSDtEzdp</t>
    </r>
  </si>
  <si>
    <r>
      <rPr>
        <b/>
        <sz val="11"/>
        <rFont val="Calibri"/>
        <family val="2"/>
        <scheme val="minor"/>
      </rPr>
      <t xml:space="preserve">Q3:
</t>
    </r>
    <r>
      <rPr>
        <sz val="11"/>
        <rFont val="Calibri"/>
        <family val="2"/>
        <scheme val="minor"/>
      </rPr>
      <t xml:space="preserve">Seguimiento periódico mediante Informe, de funcionario del Sector Transporte para la verificación del estado de las obras.
</t>
    </r>
    <r>
      <rPr>
        <b/>
        <sz val="11"/>
        <rFont val="Calibri"/>
        <family val="2"/>
        <scheme val="minor"/>
      </rPr>
      <t>Q4:</t>
    </r>
    <r>
      <rPr>
        <sz val="11"/>
        <rFont val="Calibri"/>
        <family val="2"/>
        <scheme val="minor"/>
      </rPr>
      <t xml:space="preserve">
INFORME DE SUPERVISIÓN DEL FONDO ADAPTACIÓN</t>
    </r>
  </si>
  <si>
    <r>
      <rPr>
        <b/>
        <sz val="11"/>
        <rFont val="Calibri"/>
        <family val="2"/>
        <scheme val="minor"/>
      </rPr>
      <t>Q3:
_</t>
    </r>
    <r>
      <rPr>
        <sz val="11"/>
        <rFont val="Calibri"/>
        <family val="2"/>
        <scheme val="minor"/>
      </rPr>
      <t xml:space="preserve">https://drive.google.com/open?id=0BwAP0VRdriRyOGUxSnV1ZHZ5U1k
</t>
    </r>
    <r>
      <rPr>
        <b/>
        <sz val="11"/>
        <rFont val="Calibri"/>
        <family val="2"/>
        <scheme val="minor"/>
      </rPr>
      <t xml:space="preserve">Q4:
</t>
    </r>
    <r>
      <rPr>
        <sz val="11"/>
        <rFont val="Calibri"/>
        <family val="2"/>
        <scheme val="minor"/>
      </rPr>
      <t>_https://drive.google.com/open?id=1DBgM8V-laspdgJdSwmcC4YyWzcx8vhEb</t>
    </r>
  </si>
  <si>
    <r>
      <rPr>
        <b/>
        <sz val="11"/>
        <rFont val="Calibri"/>
        <family val="2"/>
        <scheme val="minor"/>
      </rPr>
      <t xml:space="preserve">Q3:
</t>
    </r>
    <r>
      <rPr>
        <sz val="11"/>
        <rFont val="Calibri"/>
        <family val="2"/>
        <scheme val="minor"/>
      </rPr>
      <t>Se realizaron dos sesiones de divulgación, socialización y entrenamiento sobre los nuevos lineamientos de seguimiento y control de los contratos por parte de los supervisores e interventores. La primera fue el 07/04/2017 y la otra fue el 26/07/2017.</t>
    </r>
  </si>
  <si>
    <r>
      <rPr>
        <b/>
        <sz val="11"/>
        <rFont val="Calibri"/>
        <family val="2"/>
        <scheme val="minor"/>
      </rPr>
      <t>Q3:
_</t>
    </r>
    <r>
      <rPr>
        <sz val="11"/>
        <rFont val="Calibri"/>
        <family val="2"/>
        <scheme val="minor"/>
      </rPr>
      <t>https://drive.google.com/open?id=0B-NiIXaOI5ZETk5wMDRMMm84Tmc, 
_https://drive.google.com/open?id=0B-NiIXaOI5ZEazZzeXpjd0k4OFU</t>
    </r>
  </si>
  <si>
    <r>
      <rPr>
        <b/>
        <sz val="11"/>
        <rFont val="Calibri"/>
        <family val="2"/>
        <scheme val="minor"/>
      </rPr>
      <t xml:space="preserve">Q3:
</t>
    </r>
    <r>
      <rPr>
        <sz val="11"/>
        <rFont val="Calibri"/>
        <family val="2"/>
        <scheme val="minor"/>
      </rPr>
      <t xml:space="preserve">Se realizaron dos sesiones de divulgación, socialización y entrenamiento sobre los nuevos lineamientos de seguimiento y control de los contratos por parte de los supervisores e interventores. La primera fue el 07/04/2017 y la otra fue el 26/07/2017.
</t>
    </r>
    <r>
      <rPr>
        <b/>
        <sz val="11"/>
        <rFont val="Calibri"/>
        <family val="2"/>
        <scheme val="minor"/>
      </rPr>
      <t>Q4:</t>
    </r>
    <r>
      <rPr>
        <sz val="11"/>
        <rFont val="Calibri"/>
        <family val="2"/>
        <scheme val="minor"/>
      </rPr>
      <t xml:space="preserve">
Memorando dirigido a secretaría General "Solicitud para modificación Instructivo de Seguimiento y Control de contratos, como parte integral del manual de contratación vigente de la entidad".</t>
    </r>
  </si>
  <si>
    <r>
      <rPr>
        <b/>
        <sz val="11"/>
        <rFont val="Calibri"/>
        <family val="2"/>
        <scheme val="minor"/>
      </rPr>
      <t xml:space="preserve">Q3:
</t>
    </r>
    <r>
      <rPr>
        <sz val="11"/>
        <rFont val="Calibri"/>
        <family val="2"/>
        <scheme val="minor"/>
      </rPr>
      <t xml:space="preserve">_https://drive.google.com/open?id=0B-NiIXaOI5ZEQXJ3SFR3dmFjSmc, 
_https://drive.google.com/open?id=0B-NiIXaOI5ZEOWlaZDBtS1MzNlk
</t>
    </r>
    <r>
      <rPr>
        <b/>
        <sz val="11"/>
        <rFont val="Calibri"/>
        <family val="2"/>
        <scheme val="minor"/>
      </rPr>
      <t xml:space="preserve">Q4:
</t>
    </r>
    <r>
      <rPr>
        <sz val="11"/>
        <rFont val="Calibri"/>
        <family val="2"/>
        <scheme val="minor"/>
      </rPr>
      <t>_https://drive.google.com/open?id=1Wgi5KsSVjpzn0qpi265HSzOGH1G1pYtR</t>
    </r>
  </si>
  <si>
    <r>
      <rPr>
        <b/>
        <sz val="11"/>
        <rFont val="Calibri"/>
        <family val="2"/>
        <scheme val="minor"/>
      </rPr>
      <t xml:space="preserve">Q4:
</t>
    </r>
    <r>
      <rPr>
        <sz val="11"/>
        <rFont val="Calibri"/>
        <family val="2"/>
        <scheme val="minor"/>
      </rPr>
      <t>Informe de interventoría donde se evidencia el cumplimiento de la reparaciones de los fallos encontrados.</t>
    </r>
  </si>
  <si>
    <r>
      <rPr>
        <b/>
        <sz val="11"/>
        <rFont val="Calibri"/>
        <family val="2"/>
        <scheme val="minor"/>
      </rPr>
      <t xml:space="preserve">Q4:
</t>
    </r>
    <r>
      <rPr>
        <sz val="11"/>
        <rFont val="Calibri"/>
        <family val="2"/>
        <scheme val="minor"/>
      </rPr>
      <t>_https://drive.google.com/open?id=0BwAP0VRdriRycnQ4ZmhxUHJ0OHc, 
_https://drive.google.com/open?id=0BwAP0VRdriRyekhKVEo0bXJpMVk</t>
    </r>
  </si>
  <si>
    <r>
      <rPr>
        <b/>
        <sz val="11"/>
        <rFont val="Calibri"/>
        <family val="2"/>
        <scheme val="minor"/>
      </rPr>
      <t xml:space="preserve">Q4:
</t>
    </r>
    <r>
      <rPr>
        <sz val="11"/>
        <rFont val="Calibri"/>
        <family val="2"/>
        <scheme val="minor"/>
      </rPr>
      <t>Informe funcionario para el seguimiento periódico de las obras y la verificación del estado de las mismas.</t>
    </r>
  </si>
  <si>
    <r>
      <rPr>
        <b/>
        <sz val="11"/>
        <rFont val="Calibri"/>
        <family val="2"/>
        <scheme val="minor"/>
      </rPr>
      <t xml:space="preserve">Q4:
</t>
    </r>
    <r>
      <rPr>
        <sz val="11"/>
        <rFont val="Calibri"/>
        <family val="2"/>
        <scheme val="minor"/>
      </rPr>
      <t>https://drive.google.com/open?id=0BwAP0VRdriRyLWhKSWFWRVgybXc</t>
    </r>
  </si>
  <si>
    <r>
      <t xml:space="preserve">En los contratos se incorporó dentro de las obligaciones generales a cargo del contratista la siguiente cláusula, la cual fue socializada y aprobada por el equipo de Gestión Contractual:
 "Finalizado el objeto contractual, entregar inventariados al INTERVENTOR del contrato, los expedientes y documentos que tenga a su cargo en virtud del desarrollo del contrato, entrega que debe hacer en medio físico y magnético, de acuerdo con los procedimientos del FONDO, y conforme con la Ley 594 del 2000 (Ley General de Archivo)". 
</t>
    </r>
    <r>
      <rPr>
        <b/>
        <sz val="11"/>
        <rFont val="Calibri"/>
        <family val="2"/>
        <scheme val="minor"/>
      </rPr>
      <t xml:space="preserve">
+1____ En las minutas contractuales se incluyó la obligación respectiva. Igualmente se hizo el ajuste en el Manual de Contratación Instructivo para el seguimiento y control de los contratos. Literal f) de las funciones administrativas del los supervisores e interventores.</t>
    </r>
  </si>
  <si>
    <r>
      <t xml:space="preserve">https://drive.google.com/open?id=1yKm1uOPHjSGMYN7eLIk4VeS3Tx9wNYMZ
</t>
    </r>
    <r>
      <rPr>
        <b/>
        <sz val="11"/>
        <rFont val="Calibri"/>
        <family val="2"/>
        <scheme val="minor"/>
      </rPr>
      <t>https://drive.google.com/open?id=1zmMnQogjW0XHPtiNwIF9jlxxvFMIcPR6</t>
    </r>
  </si>
  <si>
    <r>
      <t xml:space="preserve">En los contratos se incorporó en las obligaciones generales a cargo del contratista la siguiente cláusula, la cual fue socializada y aprobada por el equipo de Gestión Contractual:
 "Finalizado el objeto contractual, entregar inventariados al INTERVENTOR del contrato, los expedientes y documentos que tenga a su cargo en virtud del desarrollo del contrato, entrega que debe hacer en medio físico y magnético, de acuerdo con los procedimientos del FONDO, y conforme con la Ley 594 del 2000 (Ley General de Archivo)". </t>
    </r>
    <r>
      <rPr>
        <b/>
        <sz val="11"/>
        <rFont val="Calibri"/>
        <family val="2"/>
        <scheme val="minor"/>
      </rPr>
      <t xml:space="preserve">
+1_____  En las minutas contractuales se incluyó la obligación respectiva. Igualmente se hizo el ajuste en el Manual de Contratación Instructivo para el seguimiento y control de los contratos. Literal f) de las funciones administrativas del los supervisores e interventores.</t>
    </r>
  </si>
  <si>
    <r>
      <t xml:space="preserve">https://drive.google.com/open?id=1tZSDitz818uqfyLWfvbegjV4StOw58ZU
</t>
    </r>
    <r>
      <rPr>
        <b/>
        <u/>
        <sz val="11"/>
        <rFont val="Calibri"/>
        <family val="2"/>
        <scheme val="minor"/>
      </rPr>
      <t>https://drive.google.com/open?id=1Cgh38W4Wt53wj2jaaP2GQfsBi_QY5idO</t>
    </r>
  </si>
  <si>
    <r>
      <t xml:space="preserve">Se realiza acto administrativo mediante circular interna 014 de 2017, donde establece lineamientos para la revisión física como virtual de los expedientes.
</t>
    </r>
    <r>
      <rPr>
        <b/>
        <sz val="11"/>
        <rFont val="Calibri"/>
        <family val="2"/>
        <scheme val="minor"/>
      </rPr>
      <t>Los supervisores expidieron la Certificación respectiva del estado del expediente contractual.
Se expide certificación por parte de los supervisores sobre el estado del expediente. se remite el expediente a la contraloría.</t>
    </r>
  </si>
  <si>
    <r>
      <t xml:space="preserve">https://drive.google.com/open?id=1gFpKuhf36MyKut_jdJpwhehTVLfwrWHr
</t>
    </r>
    <r>
      <rPr>
        <b/>
        <u/>
        <sz val="11"/>
        <rFont val="Calibri"/>
        <family val="2"/>
        <scheme val="minor"/>
      </rPr>
      <t xml:space="preserve">
https://drive.google.com/open?id=1gs74EOINQLrMOzg1WfghIVF0xvFYiyxA
https://drive.google.com/open?id=1iIaZK3lmnf8WW8PnMTli3e2A70TMVn_K</t>
    </r>
  </si>
  <si>
    <r>
      <rPr>
        <b/>
        <sz val="11"/>
        <rFont val="Calibri"/>
        <family val="2"/>
        <scheme val="minor"/>
      </rPr>
      <t>Q4:
_</t>
    </r>
    <r>
      <rPr>
        <sz val="11"/>
        <rFont val="Calibri"/>
        <family val="2"/>
        <scheme val="minor"/>
      </rPr>
      <t xml:space="preserve">https://drive.google.com/open?id=1ThV8aQ9Z1Uz_QBzJ_rcQYeac6_K0L2ZZ
_https://drive.google.com/open?id=12xKdSEjy9G4EUppYkXVlMVu_29F7kN9F
</t>
    </r>
    <r>
      <rPr>
        <b/>
        <sz val="11"/>
        <rFont val="Calibri"/>
        <family val="2"/>
        <scheme val="minor"/>
      </rPr>
      <t xml:space="preserve">2018_Q1
</t>
    </r>
    <r>
      <rPr>
        <sz val="11"/>
        <rFont val="Calibri"/>
        <family val="2"/>
        <scheme val="minor"/>
      </rPr>
      <t xml:space="preserve">https://drive.google.com/open?id=1xAmhsncVJU_UTBaSmC0gFZi3_Q2Sd6DR
</t>
    </r>
    <r>
      <rPr>
        <b/>
        <sz val="11"/>
        <rFont val="Calibri"/>
        <family val="2"/>
        <scheme val="minor"/>
      </rPr>
      <t xml:space="preserve">2018_S1
</t>
    </r>
    <r>
      <rPr>
        <sz val="11"/>
        <rFont val="Calibri"/>
        <family val="2"/>
        <scheme val="minor"/>
      </rPr>
      <t>_https://drive.google.com/open?id=1XBwkiNRHgYlY0fjg5pAuszlxYIYLQGpu
_https://drive.google.com/open?id=18BZH8h61N9snOqs8U5TwifnJR7rPVXmp
_https://drive.google.com/open?id=163n-34qjCXa9dfe05uBp8zrAWAYp5M7N
_https://drive.google.com/open?id=1RTVSS8cuzfS9kwy-mbezEySgDYiwkjVb
_https://drive.google.com/open?id=1rrbjuZ-7pyvCovaHVUoVXP0nS7HmufKS</t>
    </r>
  </si>
  <si>
    <r>
      <rPr>
        <b/>
        <i/>
        <sz val="11"/>
        <rFont val="Calibri"/>
        <family val="2"/>
        <scheme val="minor"/>
      </rPr>
      <t xml:space="preserve">Se llevo a cabo mesa de trabajo donde asistió el gerente del Fondo,  los cuatro subgerentes del Fondo, la directora de la oficina de planeación y cumplimiento, y la secretaria general donde se realizó presentación con corte a 19 de diciembre sobre las metas obtenidas en el plan de liquidaciones de la vigencia 2017, al igual que las dificultades y retos presentados durante el año. </t>
    </r>
    <r>
      <rPr>
        <sz val="11"/>
        <rFont val="Calibri"/>
        <family val="2"/>
        <scheme val="minor"/>
      </rPr>
      <t xml:space="preserve">
(SE TRASLADÓ DE LA FILA 176, MAL CLASIFICADA)
- - - - - -
Se remitió memorando a las subgerencias del Fondo para informar el estado actual del plan de liquidaciones con fecha 29 de diciembre de 2017.
</t>
    </r>
    <r>
      <rPr>
        <b/>
        <sz val="11"/>
        <rFont val="Calibri"/>
        <family val="2"/>
        <scheme val="minor"/>
      </rPr>
      <t>Se realizaron dos presentaciones del estado actual de las liquidaciones en las cuales se le presentó al Gerente del Fondo en cabeza de las subgerencias y sectores del Fondo la situación de los procesos de liquidación y lo avanzado durante la vigencia 2017.</t>
    </r>
  </si>
  <si>
    <r>
      <rPr>
        <b/>
        <sz val="11"/>
        <rFont val="Calibri"/>
        <family val="2"/>
        <scheme val="minor"/>
      </rPr>
      <t>https://drive.google.com/open?id=1e8Gd3w4XgeaY7wkzMxrG8h88nxzlMvrm</t>
    </r>
    <r>
      <rPr>
        <sz val="11"/>
        <rFont val="Calibri"/>
        <family val="2"/>
        <scheme val="minor"/>
      </rPr>
      <t xml:space="preserve">
(SE TRASLADÓ DE LA FILA 176, MAL CLASIFICADA)
- - - - - -
https://drive.google.com/open?id=1Q3PJ_w5e50tnnxN8GZrTTpGM2Z76Jkxh
</t>
    </r>
    <r>
      <rPr>
        <b/>
        <sz val="11"/>
        <rFont val="Calibri"/>
        <family val="2"/>
        <scheme val="minor"/>
      </rPr>
      <t>https://drive.google.com/open?id=1gEyNVg64fXtFhhzA3_WjztkkEiDbQtYY</t>
    </r>
  </si>
  <si>
    <r>
      <t xml:space="preserve">Se formularon  los  riesgos del proceso contable y se ajustaron los controles, de acuerdo a la política para la gestión del riesgo establecida por la Oficina Asesora de Planeación y Cumplimiento.
</t>
    </r>
    <r>
      <rPr>
        <b/>
        <sz val="11"/>
        <rFont val="Calibri"/>
        <family val="2"/>
        <scheme val="minor"/>
      </rPr>
      <t>El 20 de septiembre de 2017 mediante correo electronico se envio a la Oficina de Planeación y Cumplimiento la matriz de riesgo del Macroproceso de Gestión Financiera con los controles, los cuales fueron elaborados de acuerdo a la politica para la gestión del riesgo de la entidad.</t>
    </r>
  </si>
  <si>
    <r>
      <t xml:space="preserve">https://drive.google.com/open?id=14_Aw0PwT5YtpgatyTbqhuasNAdVQoZKt
</t>
    </r>
    <r>
      <rPr>
        <b/>
        <sz val="11"/>
        <rFont val="Calibri"/>
        <family val="2"/>
        <scheme val="minor"/>
      </rPr>
      <t xml:space="preserve">
https://drive.google.com/open?id=1MIepjlvPrh9OENXtZsfwMLAwFI6fFLaA</t>
    </r>
  </si>
  <si>
    <t xml:space="preserve">TERMINADA
</t>
  </si>
  <si>
    <t>VENCIDA</t>
  </si>
  <si>
    <t xml:space="preserve">terminada
</t>
  </si>
  <si>
    <t>SIN INICIAR</t>
  </si>
  <si>
    <t>EJECUCIÓN</t>
  </si>
  <si>
    <t>_Recibido/Corte 20jun18 _Suscrito 12jul18</t>
  </si>
  <si>
    <t>ESTADO DE LA ACTIVIDAD</t>
  </si>
  <si>
    <t>Evidencia remitida en el correo electrónico  de asunto "Solicitud apertura aplicativo PMC", enviado por Luis Ernesto Garcia Barrios &lt;luisgarcia@fondoadaptacion.gov.co&gt; dirigido a Control Interno.
En sesión del Comité de CCI se autorizó complementar el hallazgo con una actividad adicional para fortalecer la acción de mejora del hallazgo (Registrada en la FILA 106 como "ACTA DE RECIBO FINAL DONDE SE OBSERVEN LAS CANTIDADES DE OBRA FINALES EJECUTADAS POR LOS CONTRATISTAS")</t>
  </si>
  <si>
    <t>Evidencia remitida en el correo electrónico  de asunto "Solicitud apertura aplicativo PMC", enviado por Luis Ernesto Garcia Barrios &lt;luisgarcia@fondoadaptacion.gov.co&gt; dirigido a Control Interno.</t>
  </si>
  <si>
    <t>Se remitió reporte de ejecución a través de correo electrónico de asunto "Solicitud apertura aplicativo PMC", enviado por Luis Ernesto Garcia Barrios &lt;luisgarcia@fondoadaptacion.gov.co&gt; dirigido a Control Interno.</t>
  </si>
  <si>
    <t>Secretaria-General
Financiera</t>
  </si>
  <si>
    <t>SECRETARIA GENERAL-FINANCIERA</t>
  </si>
  <si>
    <t>OAPC</t>
  </si>
  <si>
    <t>SUBGERENCIA DE PROYECTOS / SECTOR VIVIENDA</t>
  </si>
  <si>
    <t>SECTORES</t>
  </si>
  <si>
    <t>SUBGERENCIA DE PROYECTOS</t>
  </si>
  <si>
    <t xml:space="preserve">SUBGERENCIA DE PROYECTOS / SECTOR EDUCACIÓN </t>
  </si>
  <si>
    <t>SUBGERENCIA DE PROYECTOS / SECTOR EDUCACIÓN</t>
  </si>
  <si>
    <t>A_GERENCIA</t>
  </si>
  <si>
    <t>B_SG RIESGO</t>
  </si>
  <si>
    <t>C_SG REGIONES</t>
  </si>
  <si>
    <t>D_SG ESTRUCT</t>
  </si>
  <si>
    <t>E_SG PROYECTOS</t>
  </si>
  <si>
    <t>F_OAPC</t>
  </si>
  <si>
    <t>G_SECR GRAL</t>
  </si>
  <si>
    <t>ÁREA</t>
  </si>
  <si>
    <t>2(+1)</t>
  </si>
  <si>
    <t>BALANCE EJECUCIÓN PLAN DE MEJORAMIENTO 2018</t>
  </si>
  <si>
    <t>AUD-2011-2015</t>
  </si>
  <si>
    <t>AUD-2015</t>
  </si>
  <si>
    <t>AUD-2016</t>
  </si>
  <si>
    <t>AUD-2016 GRAMAL</t>
  </si>
  <si>
    <t>AUD-2017</t>
  </si>
  <si>
    <r>
      <rPr>
        <b/>
        <sz val="11"/>
        <color indexed="8"/>
        <rFont val="Courier New"/>
        <family val="3"/>
      </rPr>
      <t>(.25):</t>
    </r>
    <r>
      <rPr>
        <sz val="11"/>
        <color indexed="8"/>
        <rFont val="Courier New"/>
        <family val="3"/>
      </rPr>
      <t xml:space="preserve"> Actividad Transversal (FILA_281) proveniente del Informe de Auditoría CGR 2017</t>
    </r>
  </si>
  <si>
    <t>PUNTO DE VISTA: CONSOLIDADO POR ÁREAS</t>
  </si>
  <si>
    <t>PUNTO DE VISTA: ÁREA A_GERENCIA</t>
  </si>
  <si>
    <t>PUNTO DE VISTA: ÁREA B_SUBGERENCIA DE RIESGO</t>
  </si>
  <si>
    <t>PUNTO DE VISTA: ÁREA C_SUBGERENCIA DE REGIONES</t>
  </si>
  <si>
    <t>PUNTO DE VISTA: ÁREA D_SUBGERENCIA DE ESTRUCTURACIÓN</t>
  </si>
  <si>
    <t>PUNTO DE VISTA: ÁREA E_SUBGERENCIA DE PROYECTOS</t>
  </si>
  <si>
    <t>PUNTO DE VISTA: ÁREA F_OFICINA DE PLANEACIÓN</t>
  </si>
  <si>
    <t>PUNTO DE VISTA: ÁREA G_SECRETARÍA GENERAL</t>
  </si>
  <si>
    <t>...TOTAL PM2018</t>
  </si>
  <si>
    <t>...INDICADOR</t>
  </si>
  <si>
    <r>
      <t xml:space="preserve">ACTIVIDADES:
</t>
    </r>
    <r>
      <rPr>
        <b/>
        <sz val="8"/>
        <color indexed="8"/>
        <rFont val="Courier New"/>
        <family val="3"/>
      </rPr>
      <t>Número Total de Actividades según los Informes de Auditoría CGR
que lo conforman</t>
    </r>
  </si>
  <si>
    <r>
      <t xml:space="preserve">EN_EJECUCIÓN:
</t>
    </r>
    <r>
      <rPr>
        <b/>
        <sz val="8"/>
        <color indexed="8"/>
        <rFont val="Courier New"/>
        <family val="3"/>
      </rPr>
      <t xml:space="preserve">Actividades
con registros de evidencia de </t>
    </r>
    <r>
      <rPr>
        <b/>
        <u/>
        <sz val="8"/>
        <color indexed="8"/>
        <rFont val="Courier New"/>
        <family val="3"/>
      </rPr>
      <t>ejecución parcial</t>
    </r>
    <r>
      <rPr>
        <b/>
        <sz val="8"/>
        <color indexed="8"/>
        <rFont val="Courier New"/>
        <family val="3"/>
      </rPr>
      <t xml:space="preserve"> y plazo posterior al corte evaluado</t>
    </r>
  </si>
  <si>
    <r>
      <t xml:space="preserve">SIN_INICIAR:
</t>
    </r>
    <r>
      <rPr>
        <b/>
        <sz val="8"/>
        <color indexed="8"/>
        <rFont val="Courier New"/>
        <family val="3"/>
      </rPr>
      <t>Actividades
sin registros de evidencia de ejecución 
y plazo posterior al corte evaluado</t>
    </r>
  </si>
  <si>
    <t>CONCEPTO/ÁREA</t>
  </si>
  <si>
    <t>ACTIVIDADES:</t>
  </si>
  <si>
    <r>
      <t>TERMINADAS:</t>
    </r>
    <r>
      <rPr>
        <b/>
        <sz val="8"/>
        <color indexed="8"/>
        <rFont val="Courier New"/>
        <family val="3"/>
      </rPr>
      <t/>
    </r>
  </si>
  <si>
    <r>
      <t>VENCIDAS:</t>
    </r>
    <r>
      <rPr>
        <b/>
        <sz val="8"/>
        <color indexed="8"/>
        <rFont val="Courier New"/>
        <family val="3"/>
      </rPr>
      <t/>
    </r>
  </si>
  <si>
    <r>
      <t>EN_EJECUCIÓN:</t>
    </r>
    <r>
      <rPr>
        <b/>
        <sz val="8"/>
        <color indexed="8"/>
        <rFont val="Courier New"/>
        <family val="3"/>
      </rPr>
      <t/>
    </r>
  </si>
  <si>
    <t>SIN_INICIAR:</t>
  </si>
  <si>
    <t>PUNTO DE VISTA: CONSOLIDADO POR INFORMES DE AUDITORÍA CGR</t>
  </si>
  <si>
    <t>CONCEPTO:</t>
  </si>
  <si>
    <t>(PERÍODO DE EJECUCIÓN: 01ENE2018 - 30JUN2018)</t>
  </si>
  <si>
    <r>
      <t xml:space="preserve">TERMINADAS:
</t>
    </r>
    <r>
      <rPr>
        <b/>
        <sz val="8"/>
        <color indexed="8"/>
        <rFont val="Courier New"/>
        <family val="3"/>
      </rPr>
      <t xml:space="preserve">Actividades
con registros de evidencia de </t>
    </r>
    <r>
      <rPr>
        <b/>
        <u/>
        <sz val="8"/>
        <color indexed="8"/>
        <rFont val="Courier New"/>
        <family val="3"/>
      </rPr>
      <t>ejecución total satisfactoria</t>
    </r>
    <r>
      <rPr>
        <b/>
        <sz val="8"/>
        <color indexed="8"/>
        <rFont val="Courier New"/>
        <family val="3"/>
      </rPr>
      <t xml:space="preserve"> 
y plazo igual o anterior al corte evaluado</t>
    </r>
  </si>
  <si>
    <r>
      <t xml:space="preserve">VENCIDAS:
</t>
    </r>
    <r>
      <rPr>
        <b/>
        <sz val="8"/>
        <color indexed="8"/>
        <rFont val="Courier New"/>
        <family val="3"/>
      </rPr>
      <t xml:space="preserve">Actividades
sin registros de evidencia de ejecución o con registros de </t>
    </r>
    <r>
      <rPr>
        <b/>
        <u/>
        <sz val="8"/>
        <color indexed="8"/>
        <rFont val="Courier New"/>
        <family val="3"/>
      </rPr>
      <t>evidencia de ejecución NO satisfactoria</t>
    </r>
    <r>
      <rPr>
        <b/>
        <sz val="8"/>
        <color indexed="8"/>
        <rFont val="Courier New"/>
        <family val="3"/>
      </rPr>
      <t xml:space="preserve"> 
y plazo igual o anterior al corte evaluado</t>
    </r>
  </si>
  <si>
    <t>RESULTADOS EVALUACIÓN DE CONTROL INTERNO (CORTE DE EVALUACIÓN DE LA COFORMIDAD DE LA EJECUCIÓN: 30JUN2018)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</si>
</sst>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dd;@"/>
  </numFmts>
  <fonts count="32"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11"/>
      <color rgb="FFFF0000"/>
      <name val="Calibri"/>
      <family val="2"/>
      <scheme val="minor"/>
    </font>
    <font>
      <sz val="11"/>
      <name val="Calibri"/>
      <family val="2"/>
      <scheme val="minor"/>
    </font>
    <font>
      <b/>
      <sz val="72"/>
      <color indexed="9"/>
      <name val="Calibri"/>
      <family val="2"/>
    </font>
    <font>
      <sz val="10"/>
      <color rgb="FF000000"/>
      <name val="Arial"/>
      <family val="2"/>
    </font>
    <font>
      <sz val="10"/>
      <color rgb="FF000000"/>
      <name val="Arial"/>
      <family val="2"/>
    </font>
    <font>
      <b/>
      <sz val="11"/>
      <color indexed="8"/>
      <name val="Calibri"/>
      <family val="2"/>
      <scheme val="minor"/>
    </font>
    <font>
      <u/>
      <sz val="11"/>
      <color theme="10"/>
      <name val="Calibri"/>
      <family val="2"/>
      <scheme val="minor"/>
    </font>
    <font>
      <b/>
      <sz val="11"/>
      <name val="Calibri"/>
      <family val="2"/>
      <scheme val="minor"/>
    </font>
    <font>
      <sz val="10"/>
      <name val="Arial Narrow"/>
      <family val="2"/>
    </font>
    <font>
      <b/>
      <sz val="11"/>
      <color theme="0"/>
      <name val="Calibri"/>
      <family val="2"/>
      <scheme val="minor"/>
    </font>
    <font>
      <sz val="11"/>
      <color theme="0"/>
      <name val="Calibri"/>
      <family val="2"/>
      <scheme val="minor"/>
    </font>
    <font>
      <b/>
      <sz val="11"/>
      <color rgb="FF996600"/>
      <name val="Calibri"/>
      <family val="2"/>
      <scheme val="minor"/>
    </font>
    <font>
      <b/>
      <u/>
      <sz val="11"/>
      <color rgb="FF996600"/>
      <name val="Calibri"/>
      <family val="2"/>
      <scheme val="minor"/>
    </font>
    <font>
      <b/>
      <sz val="9"/>
      <color indexed="81"/>
      <name val="Tahoma"/>
      <charset val="1"/>
    </font>
    <font>
      <i/>
      <u/>
      <sz val="11"/>
      <name val="Calibri"/>
      <family val="2"/>
      <scheme val="minor"/>
    </font>
    <font>
      <u/>
      <sz val="11"/>
      <name val="Calibri"/>
      <family val="2"/>
      <scheme val="minor"/>
    </font>
    <font>
      <b/>
      <u/>
      <sz val="11"/>
      <name val="Calibri"/>
      <family val="2"/>
      <scheme val="minor"/>
    </font>
    <font>
      <i/>
      <sz val="11"/>
      <name val="Calibri"/>
      <family val="2"/>
      <scheme val="minor"/>
    </font>
    <font>
      <b/>
      <i/>
      <sz val="11"/>
      <name val="Calibri"/>
      <family val="2"/>
      <scheme val="minor"/>
    </font>
    <font>
      <sz val="11"/>
      <color indexed="8"/>
      <name val="Courier New"/>
      <family val="3"/>
    </font>
    <font>
      <b/>
      <sz val="11"/>
      <color indexed="8"/>
      <name val="Courier New"/>
      <family val="3"/>
    </font>
    <font>
      <sz val="11"/>
      <color indexed="8"/>
      <name val="Arial"/>
      <family val="2"/>
    </font>
    <font>
      <b/>
      <sz val="20"/>
      <color indexed="9"/>
      <name val="Calibri"/>
      <family val="2"/>
    </font>
    <font>
      <b/>
      <sz val="9"/>
      <color indexed="8"/>
      <name val="Courier New"/>
      <family val="3"/>
    </font>
    <font>
      <b/>
      <sz val="8"/>
      <color indexed="8"/>
      <name val="Courier New"/>
      <family val="3"/>
    </font>
    <font>
      <b/>
      <u/>
      <sz val="8"/>
      <color indexed="8"/>
      <name val="Courier New"/>
      <family val="3"/>
    </font>
    <font>
      <b/>
      <sz val="14"/>
      <color indexed="8"/>
      <name val="Courier New"/>
      <family val="3"/>
    </font>
    <font>
      <b/>
      <sz val="11"/>
      <color theme="0"/>
      <name val="Calibri"/>
      <family val="2"/>
    </font>
  </fonts>
  <fills count="24">
    <fill>
      <patternFill patternType="none"/>
    </fill>
    <fill>
      <patternFill patternType="gray125"/>
    </fill>
    <fill>
      <patternFill patternType="solid">
        <fgColor indexed="54"/>
      </patternFill>
    </fill>
    <fill>
      <patternFill patternType="solid">
        <fgColor indexed="9"/>
      </patternFill>
    </fill>
    <fill>
      <patternFill patternType="none">
        <fgColor indexed="8"/>
      </patternFill>
    </fill>
    <fill>
      <patternFill patternType="solid">
        <fgColor rgb="FFC0000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5" tint="0.79998168889431442"/>
        <bgColor indexed="65"/>
      </patternFill>
    </fill>
    <fill>
      <patternFill patternType="solid">
        <fgColor rgb="FFFF7C80"/>
        <bgColor indexed="64"/>
      </patternFill>
    </fill>
    <fill>
      <patternFill patternType="solid">
        <fgColor rgb="FFFF33CC"/>
        <bgColor indexed="64"/>
      </patternFill>
    </fill>
    <fill>
      <patternFill patternType="solid">
        <fgColor rgb="FFFF33CC"/>
      </patternFill>
    </fill>
    <fill>
      <patternFill patternType="solid">
        <fgColor rgb="FFFF33CC"/>
        <bgColor indexed="8"/>
      </patternFill>
    </fill>
    <fill>
      <patternFill patternType="solid">
        <fgColor theme="5" tint="0.79998168889431442"/>
        <bgColor indexed="8"/>
      </patternFill>
    </fill>
    <fill>
      <patternFill patternType="solid">
        <fgColor theme="0" tint="-0.14999847407452621"/>
        <bgColor indexed="64"/>
      </patternFill>
    </fill>
    <fill>
      <patternFill patternType="solid">
        <fgColor rgb="FF996600"/>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rgb="FF92D050"/>
        <bgColor indexed="64"/>
      </patternFill>
    </fill>
    <fill>
      <patternFill patternType="solid">
        <fgColor theme="5" tint="-0.249977111117893"/>
        <bgColor indexed="64"/>
      </patternFill>
    </fill>
    <fill>
      <patternFill patternType="solid">
        <fgColor rgb="FFFF0000"/>
        <bgColor indexed="64"/>
      </patternFill>
    </fill>
    <fill>
      <patternFill patternType="solid">
        <fgColor theme="7"/>
        <bgColor indexed="64"/>
      </patternFill>
    </fill>
  </fills>
  <borders count="22">
    <border>
      <left/>
      <right/>
      <top/>
      <bottom/>
      <diagonal/>
    </border>
    <border>
      <left/>
      <right/>
      <top/>
      <bottom/>
      <diagonal/>
    </border>
    <border>
      <left style="medium">
        <color auto="1"/>
      </left>
      <right style="medium">
        <color auto="1"/>
      </right>
      <top style="medium">
        <color auto="1"/>
      </top>
      <bottom style="medium">
        <color auto="1"/>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7">
    <xf numFmtId="0" fontId="0" fillId="0" borderId="0"/>
    <xf numFmtId="0" fontId="3" fillId="4" borderId="1"/>
    <xf numFmtId="0" fontId="7" fillId="4" borderId="1"/>
    <xf numFmtId="0" fontId="8" fillId="4" borderId="1"/>
    <xf numFmtId="0" fontId="8" fillId="4" borderId="1"/>
    <xf numFmtId="0" fontId="10" fillId="4" borderId="1" applyNumberFormat="0" applyFill="0" applyBorder="0" applyAlignment="0" applyProtection="0"/>
    <xf numFmtId="9" fontId="3" fillId="0" borderId="0" applyFont="0" applyFill="0" applyBorder="0" applyAlignment="0" applyProtection="0"/>
  </cellStyleXfs>
  <cellXfs count="144">
    <xf numFmtId="0" fontId="0" fillId="0" borderId="0" xfId="0"/>
    <xf numFmtId="0" fontId="5" fillId="3" borderId="2" xfId="1" applyFont="1" applyFill="1" applyBorder="1" applyAlignment="1" applyProtection="1">
      <alignment vertical="center" wrapText="1"/>
      <protection locked="0"/>
    </xf>
    <xf numFmtId="0" fontId="0" fillId="3" borderId="2" xfId="1" applyFont="1" applyFill="1" applyBorder="1" applyAlignment="1" applyProtection="1">
      <alignment vertical="center" wrapText="1"/>
      <protection locked="0"/>
    </xf>
    <xf numFmtId="0" fontId="9" fillId="3" borderId="2" xfId="1" applyFont="1" applyFill="1" applyBorder="1" applyAlignment="1" applyProtection="1">
      <alignment vertical="center" wrapText="1"/>
      <protection locked="0"/>
    </xf>
    <xf numFmtId="0" fontId="5" fillId="4" borderId="2" xfId="1" applyFont="1" applyFill="1" applyBorder="1" applyAlignment="1" applyProtection="1">
      <alignment vertical="center" wrapText="1"/>
      <protection locked="0"/>
    </xf>
    <xf numFmtId="0" fontId="0" fillId="10" borderId="2" xfId="1" applyFont="1" applyFill="1" applyBorder="1" applyAlignment="1" applyProtection="1">
      <alignment vertical="center" wrapText="1"/>
      <protection locked="0"/>
    </xf>
    <xf numFmtId="0" fontId="0" fillId="3" borderId="2" xfId="1" applyFont="1" applyFill="1" applyBorder="1" applyAlignment="1" applyProtection="1">
      <alignment horizontal="left" vertical="center" wrapText="1"/>
      <protection locked="0"/>
    </xf>
    <xf numFmtId="0" fontId="0" fillId="3" borderId="2" xfId="1" applyFont="1" applyFill="1" applyBorder="1" applyAlignment="1" applyProtection="1">
      <alignment vertical="top" wrapText="1"/>
      <protection locked="0"/>
    </xf>
    <xf numFmtId="0" fontId="5" fillId="13" borderId="2" xfId="1" applyFont="1" applyFill="1" applyBorder="1" applyAlignment="1" applyProtection="1">
      <alignment vertical="center" wrapText="1"/>
      <protection locked="0"/>
    </xf>
    <xf numFmtId="0" fontId="0" fillId="12" borderId="2" xfId="1" applyFont="1" applyFill="1" applyBorder="1" applyAlignment="1" applyProtection="1">
      <alignment vertical="center" wrapText="1"/>
      <protection locked="0"/>
    </xf>
    <xf numFmtId="0" fontId="3" fillId="3" borderId="3" xfId="1" applyFill="1" applyBorder="1" applyAlignment="1" applyProtection="1">
      <alignment vertical="center" wrapText="1"/>
      <protection locked="0"/>
    </xf>
    <xf numFmtId="0" fontId="3" fillId="3" borderId="3" xfId="1" applyFill="1" applyBorder="1" applyAlignment="1" applyProtection="1">
      <alignment vertical="center"/>
      <protection locked="0"/>
    </xf>
    <xf numFmtId="0" fontId="3" fillId="3" borderId="3" xfId="1" applyFill="1" applyBorder="1" applyAlignment="1" applyProtection="1">
      <alignment horizontal="center" vertical="center"/>
      <protection locked="0"/>
    </xf>
    <xf numFmtId="0" fontId="3" fillId="4" borderId="3" xfId="1" applyFill="1" applyBorder="1" applyAlignment="1" applyProtection="1">
      <alignment vertical="center" wrapText="1"/>
      <protection locked="0"/>
    </xf>
    <xf numFmtId="0" fontId="3" fillId="4" borderId="3" xfId="1" applyBorder="1" applyAlignment="1">
      <alignment vertical="center"/>
    </xf>
    <xf numFmtId="0" fontId="1" fillId="2" borderId="3" xfId="1" applyFont="1" applyFill="1" applyBorder="1" applyAlignment="1">
      <alignment horizontal="center" vertical="center"/>
    </xf>
    <xf numFmtId="0" fontId="0" fillId="3" borderId="3" xfId="1" applyFont="1" applyFill="1" applyBorder="1" applyAlignment="1" applyProtection="1">
      <alignment vertical="center" wrapText="1"/>
      <protection locked="0"/>
    </xf>
    <xf numFmtId="0" fontId="4" fillId="3" borderId="3" xfId="1" applyFont="1" applyFill="1" applyBorder="1" applyAlignment="1" applyProtection="1">
      <alignment horizontal="center" vertical="center"/>
      <protection locked="0"/>
    </xf>
    <xf numFmtId="0" fontId="4" fillId="4" borderId="3" xfId="1" applyFont="1" applyBorder="1" applyAlignment="1">
      <alignment vertical="center"/>
    </xf>
    <xf numFmtId="0" fontId="3" fillId="4" borderId="1" xfId="1" applyBorder="1"/>
    <xf numFmtId="0" fontId="5" fillId="3" borderId="3" xfId="1" applyFont="1" applyFill="1" applyBorder="1" applyAlignment="1" applyProtection="1">
      <alignment horizontal="center" vertical="center"/>
      <protection locked="0"/>
    </xf>
    <xf numFmtId="165" fontId="5" fillId="4" borderId="3" xfId="1" applyNumberFormat="1" applyFont="1" applyBorder="1" applyAlignment="1">
      <alignment horizontal="center" vertical="center"/>
    </xf>
    <xf numFmtId="14" fontId="5" fillId="4" borderId="3" xfId="1" applyNumberFormat="1" applyFont="1" applyBorder="1" applyAlignment="1">
      <alignment horizontal="center" vertical="center"/>
    </xf>
    <xf numFmtId="0" fontId="15" fillId="3" borderId="2" xfId="1" applyFont="1" applyFill="1" applyBorder="1" applyAlignment="1" applyProtection="1">
      <alignment vertical="center" wrapText="1"/>
      <protection locked="0"/>
    </xf>
    <xf numFmtId="0" fontId="3" fillId="4" borderId="1" xfId="1"/>
    <xf numFmtId="1" fontId="5" fillId="3" borderId="3" xfId="1" applyNumberFormat="1" applyFont="1" applyFill="1" applyBorder="1" applyAlignment="1" applyProtection="1">
      <alignment horizontal="center" vertical="center"/>
      <protection locked="0"/>
    </xf>
    <xf numFmtId="0" fontId="5" fillId="3" borderId="3" xfId="1" applyFont="1" applyFill="1" applyBorder="1" applyAlignment="1" applyProtection="1">
      <alignment vertical="center" wrapText="1"/>
      <protection locked="0"/>
    </xf>
    <xf numFmtId="0" fontId="5" fillId="4" borderId="3" xfId="1" applyFont="1" applyFill="1" applyBorder="1" applyAlignment="1" applyProtection="1">
      <alignment vertical="center" wrapText="1"/>
      <protection locked="0"/>
    </xf>
    <xf numFmtId="0" fontId="13" fillId="17" borderId="3" xfId="1" applyFont="1" applyFill="1" applyBorder="1" applyAlignment="1" applyProtection="1">
      <alignment horizontal="center" vertical="center"/>
      <protection locked="0"/>
    </xf>
    <xf numFmtId="165" fontId="5" fillId="4" borderId="3" xfId="1" applyNumberFormat="1" applyFont="1" applyFill="1" applyBorder="1" applyAlignment="1">
      <alignment horizontal="center" vertical="center"/>
    </xf>
    <xf numFmtId="0" fontId="5" fillId="6" borderId="3" xfId="1" applyFont="1" applyFill="1" applyBorder="1" applyAlignment="1" applyProtection="1">
      <alignment horizontal="center" vertical="center"/>
      <protection locked="0"/>
    </xf>
    <xf numFmtId="0" fontId="5" fillId="3" borderId="3" xfId="1" applyFont="1" applyFill="1" applyBorder="1" applyAlignment="1" applyProtection="1">
      <alignment horizontal="center" vertical="center" wrapText="1"/>
      <protection locked="0"/>
    </xf>
    <xf numFmtId="0" fontId="3" fillId="9" borderId="3" xfId="1" applyFill="1" applyBorder="1" applyAlignment="1" applyProtection="1">
      <alignment horizontal="center" vertical="center"/>
      <protection locked="0"/>
    </xf>
    <xf numFmtId="0" fontId="5" fillId="4" borderId="3" xfId="1" applyFont="1" applyBorder="1" applyAlignment="1">
      <alignment horizontal="center" vertical="center"/>
    </xf>
    <xf numFmtId="0" fontId="5" fillId="3" borderId="2" xfId="1" applyFont="1" applyFill="1" applyBorder="1" applyAlignment="1" applyProtection="1">
      <alignment vertical="top" wrapText="1"/>
      <protection locked="0"/>
    </xf>
    <xf numFmtId="0" fontId="3" fillId="8" borderId="3" xfId="1" applyFill="1" applyBorder="1" applyAlignment="1" applyProtection="1">
      <alignment horizontal="center" vertical="center"/>
      <protection locked="0"/>
    </xf>
    <xf numFmtId="0" fontId="10" fillId="3" borderId="2" xfId="5" applyFill="1" applyBorder="1" applyAlignment="1" applyProtection="1">
      <alignment vertical="top" wrapText="1"/>
      <protection locked="0"/>
    </xf>
    <xf numFmtId="0" fontId="15" fillId="3" borderId="2" xfId="1" applyFont="1" applyFill="1" applyBorder="1" applyAlignment="1" applyProtection="1">
      <alignment vertical="top" wrapText="1"/>
      <protection locked="0"/>
    </xf>
    <xf numFmtId="0" fontId="3" fillId="4" borderId="2" xfId="1" applyFill="1" applyBorder="1" applyAlignment="1">
      <alignment horizontal="left" vertical="center" wrapText="1"/>
    </xf>
    <xf numFmtId="0" fontId="3" fillId="16" borderId="3" xfId="1" applyFill="1" applyBorder="1" applyAlignment="1" applyProtection="1">
      <alignment horizontal="center" vertical="center"/>
      <protection locked="0"/>
    </xf>
    <xf numFmtId="0" fontId="12" fillId="4" borderId="2" xfId="1" applyFont="1" applyFill="1" applyBorder="1" applyAlignment="1">
      <alignment vertical="center" wrapText="1"/>
    </xf>
    <xf numFmtId="0" fontId="10" fillId="3" borderId="2" xfId="5" applyFill="1" applyBorder="1" applyAlignment="1" applyProtection="1">
      <alignment vertical="center" wrapText="1"/>
      <protection locked="0"/>
    </xf>
    <xf numFmtId="0" fontId="3" fillId="4" borderId="1" xfId="1" applyFill="1"/>
    <xf numFmtId="0" fontId="3" fillId="4" borderId="3" xfId="1" applyFill="1" applyBorder="1" applyAlignment="1" applyProtection="1">
      <alignment vertical="center"/>
      <protection locked="0"/>
    </xf>
    <xf numFmtId="0" fontId="5" fillId="4" borderId="3" xfId="1" applyFont="1" applyFill="1" applyBorder="1" applyAlignment="1" applyProtection="1">
      <alignment horizontal="center" vertical="center"/>
      <protection locked="0"/>
    </xf>
    <xf numFmtId="0" fontId="5" fillId="4" borderId="3" xfId="1" applyFont="1" applyFill="1" applyBorder="1" applyAlignment="1">
      <alignment horizontal="center" vertical="center"/>
    </xf>
    <xf numFmtId="0" fontId="3" fillId="4" borderId="3" xfId="1" applyFill="1" applyBorder="1" applyAlignment="1" applyProtection="1">
      <alignment horizontal="center" vertical="center"/>
      <protection locked="0"/>
    </xf>
    <xf numFmtId="0" fontId="3" fillId="4" borderId="3" xfId="1" applyFill="1" applyBorder="1" applyAlignment="1">
      <alignment vertical="center"/>
    </xf>
    <xf numFmtId="0" fontId="3" fillId="7" borderId="3" xfId="1" applyFill="1" applyBorder="1" applyAlignment="1" applyProtection="1">
      <alignment horizontal="center" vertical="center"/>
      <protection locked="0"/>
    </xf>
    <xf numFmtId="14" fontId="5" fillId="4" borderId="3" xfId="1" applyNumberFormat="1" applyFont="1" applyFill="1" applyBorder="1" applyAlignment="1">
      <alignment horizontal="center" vertical="center"/>
    </xf>
    <xf numFmtId="0" fontId="3" fillId="15" borderId="2" xfId="1" applyFill="1" applyBorder="1" applyAlignment="1">
      <alignment horizontal="left" vertical="center" wrapText="1"/>
    </xf>
    <xf numFmtId="0" fontId="9" fillId="9" borderId="3" xfId="1" applyFont="1" applyFill="1" applyBorder="1" applyAlignment="1" applyProtection="1">
      <alignment horizontal="center" vertical="center"/>
      <protection locked="0"/>
    </xf>
    <xf numFmtId="0" fontId="3" fillId="11" borderId="3" xfId="1" applyFill="1" applyBorder="1" applyAlignment="1" applyProtection="1">
      <alignment horizontal="center" vertical="center"/>
      <protection locked="0"/>
    </xf>
    <xf numFmtId="0" fontId="9" fillId="12" borderId="3" xfId="1" applyFont="1" applyFill="1" applyBorder="1" applyAlignment="1" applyProtection="1">
      <alignment horizontal="center" vertical="center"/>
      <protection locked="0"/>
    </xf>
    <xf numFmtId="0" fontId="9" fillId="8" borderId="3" xfId="1" applyFont="1" applyFill="1" applyBorder="1" applyAlignment="1" applyProtection="1">
      <alignment horizontal="center" vertical="center"/>
      <protection locked="0"/>
    </xf>
    <xf numFmtId="0" fontId="3" fillId="12" borderId="3" xfId="1" applyFill="1" applyBorder="1" applyAlignment="1" applyProtection="1">
      <alignment horizontal="center" vertical="center"/>
      <protection locked="0"/>
    </xf>
    <xf numFmtId="0" fontId="5" fillId="14" borderId="2" xfId="1" applyFont="1" applyFill="1" applyBorder="1" applyAlignment="1">
      <alignment horizontal="left" vertical="center" wrapText="1"/>
    </xf>
    <xf numFmtId="0" fontId="14" fillId="17" borderId="3" xfId="1" applyFont="1" applyFill="1" applyBorder="1" applyAlignment="1" applyProtection="1">
      <alignment horizontal="center" vertical="center"/>
      <protection locked="0"/>
    </xf>
    <xf numFmtId="0" fontId="0" fillId="4" borderId="5" xfId="1" applyFont="1" applyBorder="1" applyAlignment="1">
      <alignment horizontal="left" vertical="top" wrapText="1"/>
    </xf>
    <xf numFmtId="0" fontId="1" fillId="5" borderId="4" xfId="1" applyFont="1" applyFill="1" applyBorder="1" applyAlignment="1">
      <alignment horizontal="center" vertical="center"/>
    </xf>
    <xf numFmtId="0" fontId="1" fillId="2" borderId="6" xfId="1" applyFont="1" applyFill="1" applyBorder="1" applyAlignment="1">
      <alignment horizontal="center" vertical="center" wrapText="1"/>
    </xf>
    <xf numFmtId="0" fontId="1" fillId="2" borderId="6" xfId="1" applyFont="1" applyFill="1" applyBorder="1" applyAlignment="1">
      <alignment horizontal="center" vertical="center"/>
    </xf>
    <xf numFmtId="0" fontId="1" fillId="2" borderId="7" xfId="1" applyFont="1" applyFill="1" applyBorder="1" applyAlignment="1">
      <alignment horizontal="center" vertical="center"/>
    </xf>
    <xf numFmtId="0" fontId="6" fillId="2" borderId="7" xfId="1" applyFont="1" applyFill="1" applyBorder="1" applyAlignment="1">
      <alignment horizontal="center" vertical="center"/>
    </xf>
    <xf numFmtId="164" fontId="2" fillId="3" borderId="8" xfId="1" applyNumberFormat="1" applyFont="1" applyFill="1" applyBorder="1" applyAlignment="1">
      <alignment horizontal="center" vertical="center"/>
    </xf>
    <xf numFmtId="0" fontId="0" fillId="3" borderId="3" xfId="1" applyFont="1" applyFill="1" applyBorder="1" applyAlignment="1" applyProtection="1">
      <alignment vertical="top" wrapText="1"/>
      <protection locked="0"/>
    </xf>
    <xf numFmtId="0" fontId="11" fillId="18" borderId="3" xfId="1" applyFont="1" applyFill="1" applyBorder="1" applyAlignment="1" applyProtection="1">
      <alignment horizontal="center" vertical="center"/>
      <protection locked="0"/>
    </xf>
    <xf numFmtId="0" fontId="9" fillId="18" borderId="3" xfId="1" applyFont="1" applyFill="1" applyBorder="1" applyAlignment="1" applyProtection="1">
      <alignment horizontal="center" vertical="center"/>
      <protection locked="0"/>
    </xf>
    <xf numFmtId="0" fontId="11" fillId="3" borderId="2" xfId="1" applyFont="1" applyFill="1" applyBorder="1" applyAlignment="1" applyProtection="1">
      <alignment vertical="top" wrapText="1"/>
      <protection locked="0"/>
    </xf>
    <xf numFmtId="0" fontId="5" fillId="4" borderId="2" xfId="1" applyFont="1" applyFill="1" applyBorder="1" applyAlignment="1" applyProtection="1">
      <alignment vertical="top" wrapText="1"/>
      <protection locked="0"/>
    </xf>
    <xf numFmtId="0" fontId="5" fillId="0" borderId="2" xfId="1" applyFont="1" applyFill="1" applyBorder="1" applyAlignment="1" applyProtection="1">
      <alignment vertical="top" wrapText="1"/>
      <protection locked="0"/>
    </xf>
    <xf numFmtId="0" fontId="3" fillId="19" borderId="3" xfId="1" applyFill="1" applyBorder="1" applyAlignment="1" applyProtection="1">
      <alignment vertical="center" wrapText="1"/>
      <protection locked="0"/>
    </xf>
    <xf numFmtId="0" fontId="0" fillId="19" borderId="3" xfId="1" applyFont="1" applyFill="1" applyBorder="1" applyAlignment="1" applyProtection="1">
      <alignment vertical="center" wrapText="1"/>
      <protection locked="0"/>
    </xf>
    <xf numFmtId="0" fontId="0" fillId="0" borderId="2" xfId="1" applyFont="1" applyFill="1" applyBorder="1" applyAlignment="1" applyProtection="1">
      <alignment vertical="center" wrapText="1"/>
      <protection locked="0"/>
    </xf>
    <xf numFmtId="0" fontId="23" fillId="0" borderId="0" xfId="0" applyFont="1"/>
    <xf numFmtId="0" fontId="23" fillId="0" borderId="1" xfId="0" applyFont="1" applyBorder="1"/>
    <xf numFmtId="0" fontId="23" fillId="0" borderId="8" xfId="0" applyFont="1" applyBorder="1"/>
    <xf numFmtId="0" fontId="23" fillId="0" borderId="8" xfId="0" quotePrefix="1" applyFont="1" applyBorder="1"/>
    <xf numFmtId="0" fontId="24" fillId="18" borderId="8" xfId="0" applyFont="1" applyFill="1" applyBorder="1" applyAlignment="1">
      <alignment horizontal="center"/>
    </xf>
    <xf numFmtId="0" fontId="24" fillId="18" borderId="9" xfId="0" applyFont="1" applyFill="1" applyBorder="1" applyAlignment="1">
      <alignment horizontal="center"/>
    </xf>
    <xf numFmtId="0" fontId="24" fillId="18" borderId="8" xfId="0" applyFont="1" applyFill="1" applyBorder="1"/>
    <xf numFmtId="0" fontId="24" fillId="18" borderId="9" xfId="0" applyFont="1" applyFill="1" applyBorder="1"/>
    <xf numFmtId="0" fontId="5" fillId="4" borderId="5" xfId="1" applyFont="1" applyBorder="1" applyAlignment="1">
      <alignment horizontal="left" vertical="top" wrapText="1"/>
    </xf>
    <xf numFmtId="0" fontId="5" fillId="3" borderId="2" xfId="1" applyFont="1" applyFill="1" applyBorder="1" applyAlignment="1" applyProtection="1">
      <alignment horizontal="left" vertical="top" wrapText="1"/>
      <protection locked="0"/>
    </xf>
    <xf numFmtId="0" fontId="9" fillId="4" borderId="3" xfId="1" applyFont="1" applyFill="1" applyBorder="1" applyAlignment="1" applyProtection="1">
      <alignment vertical="center"/>
      <protection locked="0"/>
    </xf>
    <xf numFmtId="0" fontId="9" fillId="3" borderId="3" xfId="1" applyFont="1" applyFill="1" applyBorder="1" applyAlignment="1" applyProtection="1">
      <alignment vertical="center"/>
      <protection locked="0"/>
    </xf>
    <xf numFmtId="0" fontId="9" fillId="4" borderId="3" xfId="1" applyFont="1" applyFill="1" applyBorder="1" applyAlignment="1" applyProtection="1">
      <alignment horizontal="center" vertical="center"/>
      <protection locked="0"/>
    </xf>
    <xf numFmtId="0" fontId="5" fillId="19" borderId="3" xfId="1" applyFont="1" applyFill="1" applyBorder="1" applyAlignment="1" applyProtection="1">
      <alignment vertical="center" wrapText="1"/>
      <protection locked="0"/>
    </xf>
    <xf numFmtId="0" fontId="5" fillId="3" borderId="10" xfId="1" applyFont="1" applyFill="1" applyBorder="1" applyAlignment="1" applyProtection="1">
      <alignment vertical="top" wrapText="1"/>
      <protection locked="0"/>
    </xf>
    <xf numFmtId="0" fontId="5" fillId="4" borderId="10" xfId="0" applyFont="1" applyFill="1" applyBorder="1" applyAlignment="1">
      <alignment vertical="top" wrapText="1"/>
    </xf>
    <xf numFmtId="0" fontId="5" fillId="4" borderId="9" xfId="1" applyFont="1" applyBorder="1" applyAlignment="1">
      <alignment horizontal="left" vertical="top" wrapText="1"/>
    </xf>
    <xf numFmtId="0" fontId="5" fillId="4" borderId="10" xfId="1" applyFont="1" applyFill="1" applyBorder="1" applyAlignment="1" applyProtection="1">
      <alignment vertical="top" wrapText="1"/>
      <protection locked="0"/>
    </xf>
    <xf numFmtId="0" fontId="5" fillId="0" borderId="10" xfId="1" applyFont="1" applyFill="1" applyBorder="1" applyAlignment="1">
      <alignment horizontal="left" vertical="top" wrapText="1"/>
    </xf>
    <xf numFmtId="0" fontId="5" fillId="0" borderId="10" xfId="1" applyFont="1" applyFill="1" applyBorder="1" applyAlignment="1" applyProtection="1">
      <alignment vertical="top" wrapText="1"/>
      <protection locked="0"/>
    </xf>
    <xf numFmtId="0" fontId="19" fillId="3" borderId="10" xfId="5" applyFont="1" applyFill="1" applyBorder="1" applyAlignment="1" applyProtection="1">
      <alignment vertical="top" wrapText="1"/>
      <protection locked="0"/>
    </xf>
    <xf numFmtId="0" fontId="11" fillId="3" borderId="10" xfId="1" applyFont="1" applyFill="1" applyBorder="1" applyAlignment="1" applyProtection="1">
      <alignment vertical="top" wrapText="1"/>
      <protection locked="0"/>
    </xf>
    <xf numFmtId="0" fontId="5" fillId="4" borderId="10" xfId="1" applyFont="1" applyFill="1" applyBorder="1" applyAlignment="1">
      <alignment horizontal="left" vertical="top" wrapText="1"/>
    </xf>
    <xf numFmtId="0" fontId="3" fillId="20" borderId="2" xfId="1" applyFont="1" applyFill="1" applyBorder="1" applyAlignment="1">
      <alignment horizontal="center" vertical="center" wrapText="1"/>
    </xf>
    <xf numFmtId="0" fontId="3" fillId="20" borderId="2" xfId="0" applyFont="1" applyFill="1" applyBorder="1" applyAlignment="1">
      <alignment horizontal="center" vertical="center" wrapText="1"/>
    </xf>
    <xf numFmtId="0" fontId="3" fillId="21" borderId="2" xfId="0" applyFont="1" applyFill="1" applyBorder="1" applyAlignment="1">
      <alignment horizontal="center" vertical="center"/>
    </xf>
    <xf numFmtId="0" fontId="25" fillId="20" borderId="2" xfId="1" applyFont="1" applyFill="1" applyBorder="1" applyAlignment="1">
      <alignment horizontal="center" vertical="center" wrapText="1"/>
    </xf>
    <xf numFmtId="0" fontId="3" fillId="21" borderId="2" xfId="0" applyFont="1" applyFill="1" applyBorder="1" applyAlignment="1">
      <alignment horizontal="center" vertical="center" wrapText="1"/>
    </xf>
    <xf numFmtId="0" fontId="3" fillId="7" borderId="2" xfId="0" applyFont="1" applyFill="1" applyBorder="1" applyAlignment="1">
      <alignment horizontal="center" vertical="center"/>
    </xf>
    <xf numFmtId="0" fontId="3" fillId="8" borderId="2" xfId="0" applyFont="1" applyFill="1" applyBorder="1" applyAlignment="1">
      <alignment horizontal="center" vertical="center"/>
    </xf>
    <xf numFmtId="0" fontId="3" fillId="4" borderId="2" xfId="1" applyFont="1" applyBorder="1" applyAlignment="1">
      <alignment horizontal="center" vertical="center"/>
    </xf>
    <xf numFmtId="0" fontId="1" fillId="5" borderId="2" xfId="1" applyFont="1" applyFill="1" applyBorder="1" applyAlignment="1">
      <alignment horizontal="center" vertical="center" wrapText="1"/>
    </xf>
    <xf numFmtId="0" fontId="1" fillId="5" borderId="11" xfId="1" applyFont="1" applyFill="1" applyBorder="1" applyAlignment="1">
      <alignment horizontal="center" vertical="center"/>
    </xf>
    <xf numFmtId="0" fontId="1" fillId="5" borderId="12" xfId="1" applyFont="1" applyFill="1" applyBorder="1" applyAlignment="1">
      <alignment horizontal="center" vertical="center"/>
    </xf>
    <xf numFmtId="0" fontId="1" fillId="5" borderId="13" xfId="1" applyFont="1" applyFill="1" applyBorder="1" applyAlignment="1">
      <alignment horizontal="center" vertical="center"/>
    </xf>
    <xf numFmtId="0" fontId="26" fillId="2" borderId="7" xfId="1" applyFont="1" applyFill="1" applyBorder="1" applyAlignment="1">
      <alignment horizontal="center" vertical="center"/>
    </xf>
    <xf numFmtId="0" fontId="11" fillId="3" borderId="2" xfId="1" applyFont="1" applyFill="1" applyBorder="1" applyAlignment="1" applyProtection="1">
      <alignment vertical="center" wrapText="1"/>
      <protection locked="0"/>
    </xf>
    <xf numFmtId="0" fontId="11" fillId="3" borderId="3" xfId="1" applyFont="1" applyFill="1" applyBorder="1" applyAlignment="1" applyProtection="1">
      <alignment vertical="center" wrapText="1"/>
      <protection locked="0"/>
    </xf>
    <xf numFmtId="0" fontId="11" fillId="4" borderId="3" xfId="1" applyFont="1" applyFill="1" applyBorder="1" applyAlignment="1" applyProtection="1">
      <alignment vertical="center" wrapText="1"/>
      <protection locked="0"/>
    </xf>
    <xf numFmtId="0" fontId="24" fillId="0" borderId="5" xfId="0" applyFont="1" applyBorder="1" applyAlignment="1">
      <alignment horizontal="right" indent="2"/>
    </xf>
    <xf numFmtId="0" fontId="23" fillId="0" borderId="5" xfId="0" applyFont="1" applyBorder="1" applyAlignment="1">
      <alignment horizontal="right" indent="2"/>
    </xf>
    <xf numFmtId="0" fontId="24" fillId="16" borderId="5" xfId="0" applyFont="1" applyFill="1" applyBorder="1" applyAlignment="1">
      <alignment horizontal="center" vertical="center" wrapText="1"/>
    </xf>
    <xf numFmtId="0" fontId="24" fillId="16" borderId="5" xfId="0" applyFont="1" applyFill="1" applyBorder="1" applyAlignment="1">
      <alignment horizontal="center" vertical="top" wrapText="1"/>
    </xf>
    <xf numFmtId="0" fontId="30" fillId="16" borderId="5" xfId="0" applyFont="1" applyFill="1" applyBorder="1" applyAlignment="1">
      <alignment horizontal="center" vertical="center"/>
    </xf>
    <xf numFmtId="0" fontId="24" fillId="0" borderId="5" xfId="0" applyFont="1" applyBorder="1"/>
    <xf numFmtId="0" fontId="23" fillId="0" borderId="0" xfId="0" applyFont="1" applyAlignment="1">
      <alignment vertical="center"/>
    </xf>
    <xf numFmtId="0" fontId="23" fillId="0" borderId="0" xfId="0" quotePrefix="1" applyFont="1"/>
    <xf numFmtId="0" fontId="30" fillId="0" borderId="0" xfId="0" applyFont="1"/>
    <xf numFmtId="0" fontId="30" fillId="0" borderId="14" xfId="0" applyFont="1" applyBorder="1" applyAlignment="1">
      <alignment horizontal="centerContinuous"/>
    </xf>
    <xf numFmtId="0" fontId="23" fillId="0" borderId="15" xfId="0" applyFont="1" applyBorder="1" applyAlignment="1">
      <alignment horizontal="centerContinuous"/>
    </xf>
    <xf numFmtId="0" fontId="23" fillId="0" borderId="16" xfId="0" applyFont="1" applyBorder="1" applyAlignment="1">
      <alignment horizontal="centerContinuous"/>
    </xf>
    <xf numFmtId="0" fontId="23" fillId="0" borderId="18" xfId="0" applyFont="1" applyBorder="1" applyAlignment="1">
      <alignment horizontal="centerContinuous"/>
    </xf>
    <xf numFmtId="0" fontId="23" fillId="0" borderId="19" xfId="0" applyFont="1" applyBorder="1" applyAlignment="1">
      <alignment horizontal="centerContinuous"/>
    </xf>
    <xf numFmtId="9" fontId="24" fillId="16" borderId="5" xfId="0" applyNumberFormat="1" applyFont="1" applyFill="1" applyBorder="1" applyAlignment="1">
      <alignment horizontal="right" indent="2"/>
    </xf>
    <xf numFmtId="10" fontId="24" fillId="20" borderId="5" xfId="6" applyNumberFormat="1" applyFont="1" applyFill="1" applyBorder="1" applyAlignment="1">
      <alignment horizontal="right" indent="2"/>
    </xf>
    <xf numFmtId="10" fontId="24" fillId="22" borderId="5" xfId="6" applyNumberFormat="1" applyFont="1" applyFill="1" applyBorder="1" applyAlignment="1">
      <alignment horizontal="right" indent="2"/>
    </xf>
    <xf numFmtId="10" fontId="24" fillId="23" borderId="5" xfId="6" applyNumberFormat="1" applyFont="1" applyFill="1" applyBorder="1" applyAlignment="1">
      <alignment horizontal="right" indent="2"/>
    </xf>
    <xf numFmtId="10" fontId="24" fillId="0" borderId="5" xfId="6" applyNumberFormat="1" applyFont="1" applyFill="1" applyBorder="1" applyAlignment="1">
      <alignment horizontal="right" indent="2"/>
    </xf>
    <xf numFmtId="0" fontId="0" fillId="4" borderId="3" xfId="1" applyFont="1" applyBorder="1" applyAlignment="1">
      <alignment vertical="center"/>
    </xf>
    <xf numFmtId="0" fontId="31" fillId="2" borderId="3" xfId="1" applyFont="1" applyFill="1" applyBorder="1" applyAlignment="1">
      <alignment horizontal="center" vertical="center"/>
    </xf>
    <xf numFmtId="0" fontId="24" fillId="0" borderId="5" xfId="0" applyFont="1" applyBorder="1" applyAlignment="1">
      <alignment horizontal="right" indent="4"/>
    </xf>
    <xf numFmtId="0" fontId="24" fillId="0" borderId="5" xfId="0" applyFont="1" applyBorder="1" applyAlignment="1">
      <alignment horizontal="right" indent="1"/>
    </xf>
    <xf numFmtId="0" fontId="24" fillId="0" borderId="5" xfId="0" applyFont="1" applyBorder="1" applyAlignment="1">
      <alignment horizontal="right"/>
    </xf>
    <xf numFmtId="9" fontId="24" fillId="16" borderId="5" xfId="0" applyNumberFormat="1" applyFont="1" applyFill="1" applyBorder="1" applyAlignment="1">
      <alignment horizontal="right" indent="3"/>
    </xf>
    <xf numFmtId="0" fontId="30" fillId="0" borderId="20" xfId="0" applyFont="1" applyBorder="1" applyAlignment="1">
      <alignment horizontal="centerContinuous"/>
    </xf>
    <xf numFmtId="0" fontId="23" fillId="0" borderId="1" xfId="0" applyFont="1" applyBorder="1" applyAlignment="1">
      <alignment horizontal="centerContinuous"/>
    </xf>
    <xf numFmtId="0" fontId="23" fillId="0" borderId="21" xfId="0" applyFont="1" applyBorder="1" applyAlignment="1">
      <alignment horizontal="centerContinuous"/>
    </xf>
    <xf numFmtId="0" fontId="27" fillId="0" borderId="17" xfId="0" applyFont="1" applyBorder="1" applyAlignment="1">
      <alignment horizontal="centerContinuous" vertical="center"/>
    </xf>
    <xf numFmtId="0" fontId="1" fillId="2" borderId="7" xfId="1" applyFont="1" applyFill="1" applyBorder="1" applyAlignment="1">
      <alignment horizontal="center" vertical="center"/>
    </xf>
    <xf numFmtId="0" fontId="3" fillId="4" borderId="1" xfId="1"/>
  </cellXfs>
  <cellStyles count="7">
    <cellStyle name="Hipervínculo 2" xfId="5"/>
    <cellStyle name="Normal" xfId="0" builtinId="0"/>
    <cellStyle name="Normal 2" xfId="1"/>
    <cellStyle name="Normal 3" xfId="2"/>
    <cellStyle name="Normal 3 2" xfId="4"/>
    <cellStyle name="Normal 4" xfId="3"/>
    <cellStyle name="Porcentaje" xfId="6" builtinId="5"/>
  </cellStyles>
  <dxfs count="0"/>
  <tableStyles count="0" defaultTableStyle="TableStyleMedium2" defaultPivotStyle="PivotStyleLight16"/>
  <colors>
    <mruColors>
      <color rgb="FF996600"/>
      <color rgb="FFFF33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03359" cy="952543"/>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3359" cy="95254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603359" cy="952543"/>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3359" cy="952543"/>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drive.google.com/open?id=1u80xrr5AVFpeDsNbhGrWHWWOiMX3oyAK" TargetMode="External"/><Relationship Id="rId7" Type="http://schemas.openxmlformats.org/officeDocument/2006/relationships/drawing" Target="../drawings/drawing1.xml"/><Relationship Id="rId2" Type="http://schemas.openxmlformats.org/officeDocument/2006/relationships/hyperlink" Target="https://drive.google.com/open?id=1NDI_oX8teBFa0GjWVwTWTMMHDQ9aS8L2" TargetMode="External"/><Relationship Id="rId1" Type="http://schemas.openxmlformats.org/officeDocument/2006/relationships/hyperlink" Target="https://drive.google.com/open?id=0B_L-0MTcDaOOOTVrbHBXRXViNzg" TargetMode="External"/><Relationship Id="rId6" Type="http://schemas.openxmlformats.org/officeDocument/2006/relationships/printerSettings" Target="../printerSettings/printerSettings1.bin"/><Relationship Id="rId5" Type="http://schemas.openxmlformats.org/officeDocument/2006/relationships/hyperlink" Target="https://drive.google.com/open?id=1gFpKuhf36MyKut_jdJpwhehTVLfwrWHr" TargetMode="External"/><Relationship Id="rId4" Type="http://schemas.openxmlformats.org/officeDocument/2006/relationships/hyperlink" Target="https://drive.google.com/open?id=1tZSDitz818uqfyLWfvbegjV4StOw58ZU"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drive.google.com/open?id=1u80xrr5AVFpeDsNbhGrWHWWOiMX3oyAK" TargetMode="External"/><Relationship Id="rId7" Type="http://schemas.openxmlformats.org/officeDocument/2006/relationships/printerSettings" Target="../printerSettings/printerSettings2.bin"/><Relationship Id="rId2" Type="http://schemas.openxmlformats.org/officeDocument/2006/relationships/hyperlink" Target="https://drive.google.com/open?id=1gFpKuhf36MyKut_jdJpwhehTVLfwrWHr" TargetMode="External"/><Relationship Id="rId1" Type="http://schemas.openxmlformats.org/officeDocument/2006/relationships/hyperlink" Target="https://drive.google.com/open?id=1tZSDitz818uqfyLWfvbegjV4StOw58ZU" TargetMode="External"/><Relationship Id="rId6" Type="http://schemas.openxmlformats.org/officeDocument/2006/relationships/hyperlink" Target="https://drive.google.com/open?id=1suM5Xs3yDDe3tPL4iCORijaEPFRyrlWz2018_S1_https://drive.google.com/open?id=1Y8vDuU4I6uAo48gsTvq8SkWbGfkeHke0_https://drive.google.com/open?id=1x8j-5JMYdTYgDS2c2L9IQjd9r7M4LZ7N" TargetMode="External"/><Relationship Id="rId5" Type="http://schemas.openxmlformats.org/officeDocument/2006/relationships/hyperlink" Target="https://drive.google.com/open?id=0B_L-0MTcDaOOOTVrbHBXRXViNzg" TargetMode="External"/><Relationship Id="rId10" Type="http://schemas.openxmlformats.org/officeDocument/2006/relationships/comments" Target="../comments2.xml"/><Relationship Id="rId4" Type="http://schemas.openxmlformats.org/officeDocument/2006/relationships/hyperlink" Target="https://drive.google.com/open?id=1NDI_oX8teBFa0GjWVwTWTMMHDQ9aS8L22018_Q1" TargetMode="External"/><Relationship Id="rId9"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51004"/>
  <sheetViews>
    <sheetView showGridLines="0" topLeftCell="A9" zoomScale="60" zoomScaleNormal="60" workbookViewId="0">
      <pane xSplit="2" ySplit="2" topLeftCell="G127" activePane="bottomRight" state="frozen"/>
      <selection activeCell="A9" sqref="A9"/>
      <selection pane="topRight" activeCell="C9" sqref="C9"/>
      <selection pane="bottomLeft" activeCell="A11" sqref="A11"/>
      <selection pane="bottomRight" activeCell="Q128" sqref="Q128"/>
    </sheetView>
  </sheetViews>
  <sheetFormatPr baseColWidth="10" defaultColWidth="9.140625" defaultRowHeight="15" x14ac:dyDescent="0.25"/>
  <cols>
    <col min="1" max="1" width="6.28515625" style="24" customWidth="1"/>
    <col min="2" max="2" width="11.28515625" style="24" customWidth="1"/>
    <col min="3" max="3" width="27" style="24" customWidth="1"/>
    <col min="4" max="4" width="17.5703125" style="24" customWidth="1"/>
    <col min="5" max="5" width="30" style="24" customWidth="1"/>
    <col min="6" max="6" width="24" style="24" customWidth="1"/>
    <col min="7" max="7" width="22" style="24" customWidth="1"/>
    <col min="8" max="8" width="31" style="24" customWidth="1"/>
    <col min="9" max="9" width="21.42578125" style="24" customWidth="1"/>
    <col min="10" max="10" width="21.5703125" style="24" customWidth="1"/>
    <col min="11" max="13" width="20.7109375" style="24" customWidth="1"/>
    <col min="14" max="14" width="22" style="24" customWidth="1"/>
    <col min="15" max="15" width="15.42578125" style="24" customWidth="1"/>
    <col min="16" max="16" width="3.7109375" style="24" customWidth="1"/>
    <col min="17" max="17" width="23.140625" style="24" customWidth="1"/>
    <col min="18" max="18" width="55" style="24" customWidth="1"/>
    <col min="19" max="19" width="48.42578125" style="24" customWidth="1"/>
    <col min="20" max="16384" width="9.140625" style="24"/>
  </cols>
  <sheetData>
    <row r="1" spans="1:19" x14ac:dyDescent="0.25">
      <c r="B1" s="62" t="s">
        <v>0</v>
      </c>
      <c r="C1" s="62">
        <v>53</v>
      </c>
      <c r="D1" s="142" t="s">
        <v>1</v>
      </c>
      <c r="E1" s="143"/>
      <c r="F1" s="143"/>
      <c r="G1" s="143"/>
    </row>
    <row r="2" spans="1:19" x14ac:dyDescent="0.25">
      <c r="B2" s="62" t="s">
        <v>2</v>
      </c>
      <c r="C2" s="62">
        <v>400</v>
      </c>
      <c r="D2" s="142" t="s">
        <v>3</v>
      </c>
      <c r="E2" s="143"/>
      <c r="F2" s="143"/>
      <c r="G2" s="143"/>
    </row>
    <row r="3" spans="1:19" x14ac:dyDescent="0.25">
      <c r="B3" s="62" t="s">
        <v>4</v>
      </c>
      <c r="C3" s="62">
        <v>1</v>
      </c>
    </row>
    <row r="4" spans="1:19" x14ac:dyDescent="0.25">
      <c r="B4" s="62" t="s">
        <v>5</v>
      </c>
      <c r="C4" s="62">
        <v>11979</v>
      </c>
    </row>
    <row r="5" spans="1:19" x14ac:dyDescent="0.25">
      <c r="B5" s="62" t="s">
        <v>6</v>
      </c>
      <c r="C5" s="64">
        <v>42983</v>
      </c>
    </row>
    <row r="6" spans="1:19" x14ac:dyDescent="0.25">
      <c r="B6" s="62" t="s">
        <v>7</v>
      </c>
      <c r="C6" s="62">
        <v>0</v>
      </c>
      <c r="D6" s="62" t="s">
        <v>8</v>
      </c>
    </row>
    <row r="8" spans="1:19" x14ac:dyDescent="0.25">
      <c r="A8" s="62" t="s">
        <v>9</v>
      </c>
      <c r="B8" s="142" t="s">
        <v>10</v>
      </c>
      <c r="C8" s="143"/>
      <c r="D8" s="143"/>
      <c r="E8" s="143"/>
      <c r="F8" s="143"/>
      <c r="G8" s="143"/>
      <c r="H8" s="143"/>
      <c r="I8" s="143"/>
      <c r="J8" s="143"/>
      <c r="K8" s="143"/>
      <c r="L8" s="143"/>
      <c r="M8" s="143"/>
      <c r="N8" s="143"/>
      <c r="O8" s="143"/>
    </row>
    <row r="9" spans="1:19" ht="92.25" x14ac:dyDescent="0.25">
      <c r="C9" s="62">
        <v>4</v>
      </c>
      <c r="D9" s="62">
        <v>8</v>
      </c>
      <c r="E9" s="62">
        <v>12</v>
      </c>
      <c r="F9" s="62">
        <v>16</v>
      </c>
      <c r="G9" s="62">
        <v>20</v>
      </c>
      <c r="H9" s="62">
        <v>24</v>
      </c>
      <c r="I9" s="62">
        <v>28</v>
      </c>
      <c r="J9" s="62">
        <v>31</v>
      </c>
      <c r="K9" s="62">
        <v>32</v>
      </c>
      <c r="L9" s="62">
        <v>36</v>
      </c>
      <c r="M9" s="62">
        <v>40</v>
      </c>
      <c r="N9" s="63">
        <v>44</v>
      </c>
      <c r="O9" s="62">
        <v>48</v>
      </c>
    </row>
    <row r="10" spans="1:19" ht="60.75" thickBot="1" x14ac:dyDescent="0.3">
      <c r="A10" s="19"/>
      <c r="B10" s="19"/>
      <c r="C10" s="61" t="s">
        <v>11</v>
      </c>
      <c r="D10" s="60" t="s">
        <v>1031</v>
      </c>
      <c r="E10" s="60" t="s">
        <v>12</v>
      </c>
      <c r="F10" s="60" t="s">
        <v>13</v>
      </c>
      <c r="G10" s="60" t="s">
        <v>14</v>
      </c>
      <c r="H10" s="60" t="s">
        <v>15</v>
      </c>
      <c r="I10" s="60" t="s">
        <v>1037</v>
      </c>
      <c r="J10" s="60" t="s">
        <v>1032</v>
      </c>
      <c r="K10" s="60" t="s">
        <v>1033</v>
      </c>
      <c r="L10" s="60" t="s">
        <v>1034</v>
      </c>
      <c r="M10" s="60" t="s">
        <v>1035</v>
      </c>
      <c r="N10" s="60" t="s">
        <v>1036</v>
      </c>
      <c r="O10" s="60" t="s">
        <v>1069</v>
      </c>
      <c r="Q10" s="59" t="s">
        <v>1038</v>
      </c>
      <c r="R10" s="59" t="s">
        <v>1067</v>
      </c>
      <c r="S10" s="59" t="s">
        <v>1068</v>
      </c>
    </row>
    <row r="11" spans="1:19" ht="165.75" thickBot="1" x14ac:dyDescent="0.3">
      <c r="A11" s="15">
        <v>1</v>
      </c>
      <c r="B11" s="14" t="s">
        <v>16</v>
      </c>
      <c r="C11" s="11" t="s">
        <v>1030</v>
      </c>
      <c r="D11" s="12" t="s">
        <v>18</v>
      </c>
      <c r="E11" s="26" t="s">
        <v>19</v>
      </c>
      <c r="F11" s="26" t="s">
        <v>20</v>
      </c>
      <c r="G11" s="26" t="s">
        <v>21</v>
      </c>
      <c r="H11" s="26" t="s">
        <v>22</v>
      </c>
      <c r="I11" s="26" t="s">
        <v>23</v>
      </c>
      <c r="J11" s="20">
        <v>1</v>
      </c>
      <c r="K11" s="33" t="s">
        <v>24</v>
      </c>
      <c r="L11" s="33" t="s">
        <v>25</v>
      </c>
      <c r="M11" s="20">
        <v>24.27</v>
      </c>
      <c r="N11" s="48">
        <v>1</v>
      </c>
      <c r="O11" s="10" t="s">
        <v>26</v>
      </c>
      <c r="Q11" s="1" t="s">
        <v>1039</v>
      </c>
      <c r="R11" s="1"/>
      <c r="S11" s="1"/>
    </row>
    <row r="12" spans="1:19" ht="165.75" thickBot="1" x14ac:dyDescent="0.3">
      <c r="A12" s="15">
        <v>2</v>
      </c>
      <c r="B12" s="14" t="s">
        <v>27</v>
      </c>
      <c r="C12" s="11" t="s">
        <v>1030</v>
      </c>
      <c r="D12" s="12" t="s">
        <v>18</v>
      </c>
      <c r="E12" s="26" t="s">
        <v>19</v>
      </c>
      <c r="F12" s="26" t="s">
        <v>20</v>
      </c>
      <c r="G12" s="26" t="s">
        <v>21</v>
      </c>
      <c r="H12" s="26" t="s">
        <v>28</v>
      </c>
      <c r="I12" s="26" t="s">
        <v>29</v>
      </c>
      <c r="J12" s="20">
        <v>1</v>
      </c>
      <c r="K12" s="33" t="s">
        <v>30</v>
      </c>
      <c r="L12" s="33" t="s">
        <v>31</v>
      </c>
      <c r="M12" s="20">
        <v>1.87</v>
      </c>
      <c r="N12" s="48">
        <v>1</v>
      </c>
      <c r="O12" s="10" t="s">
        <v>26</v>
      </c>
      <c r="Q12" s="1" t="s">
        <v>1039</v>
      </c>
      <c r="R12" s="1"/>
      <c r="S12" s="1"/>
    </row>
    <row r="13" spans="1:19" ht="165.75" thickBot="1" x14ac:dyDescent="0.3">
      <c r="A13" s="15">
        <v>3</v>
      </c>
      <c r="B13" s="14" t="s">
        <v>32</v>
      </c>
      <c r="C13" s="11" t="s">
        <v>1030</v>
      </c>
      <c r="D13" s="12" t="s">
        <v>18</v>
      </c>
      <c r="E13" s="26" t="s">
        <v>19</v>
      </c>
      <c r="F13" s="26" t="s">
        <v>20</v>
      </c>
      <c r="G13" s="26" t="s">
        <v>21</v>
      </c>
      <c r="H13" s="26" t="s">
        <v>33</v>
      </c>
      <c r="I13" s="26" t="s">
        <v>34</v>
      </c>
      <c r="J13" s="20">
        <v>1</v>
      </c>
      <c r="K13" s="33" t="s">
        <v>30</v>
      </c>
      <c r="L13" s="33" t="s">
        <v>31</v>
      </c>
      <c r="M13" s="20">
        <v>1.87</v>
      </c>
      <c r="N13" s="48">
        <v>1</v>
      </c>
      <c r="O13" s="10" t="s">
        <v>26</v>
      </c>
      <c r="Q13" s="1" t="s">
        <v>1039</v>
      </c>
      <c r="R13" s="1"/>
      <c r="S13" s="1"/>
    </row>
    <row r="14" spans="1:19" ht="165.75" thickBot="1" x14ac:dyDescent="0.3">
      <c r="A14" s="15">
        <v>4</v>
      </c>
      <c r="B14" s="14" t="s">
        <v>35</v>
      </c>
      <c r="C14" s="11" t="s">
        <v>1030</v>
      </c>
      <c r="D14" s="12" t="s">
        <v>18</v>
      </c>
      <c r="E14" s="26" t="s">
        <v>19</v>
      </c>
      <c r="F14" s="26" t="s">
        <v>20</v>
      </c>
      <c r="G14" s="26" t="s">
        <v>21</v>
      </c>
      <c r="H14" s="26" t="s">
        <v>36</v>
      </c>
      <c r="I14" s="26" t="s">
        <v>37</v>
      </c>
      <c r="J14" s="20">
        <v>1</v>
      </c>
      <c r="K14" s="33" t="s">
        <v>38</v>
      </c>
      <c r="L14" s="33" t="s">
        <v>25</v>
      </c>
      <c r="M14" s="20">
        <v>3.87</v>
      </c>
      <c r="N14" s="48">
        <v>1</v>
      </c>
      <c r="O14" s="10" t="s">
        <v>26</v>
      </c>
      <c r="Q14" s="1" t="s">
        <v>1039</v>
      </c>
      <c r="R14" s="1"/>
      <c r="S14" s="1"/>
    </row>
    <row r="15" spans="1:19" ht="180.75" thickBot="1" x14ac:dyDescent="0.3">
      <c r="A15" s="15">
        <v>5</v>
      </c>
      <c r="B15" s="14" t="s">
        <v>39</v>
      </c>
      <c r="C15" s="11" t="s">
        <v>1030</v>
      </c>
      <c r="D15" s="12" t="s">
        <v>18</v>
      </c>
      <c r="E15" s="26" t="s">
        <v>19</v>
      </c>
      <c r="F15" s="26" t="s">
        <v>20</v>
      </c>
      <c r="G15" s="26" t="s">
        <v>40</v>
      </c>
      <c r="H15" s="26" t="s">
        <v>41</v>
      </c>
      <c r="I15" s="26" t="s">
        <v>42</v>
      </c>
      <c r="J15" s="20">
        <v>1</v>
      </c>
      <c r="K15" s="33" t="s">
        <v>38</v>
      </c>
      <c r="L15" s="33" t="s">
        <v>25</v>
      </c>
      <c r="M15" s="20">
        <v>3.87</v>
      </c>
      <c r="N15" s="48">
        <v>1</v>
      </c>
      <c r="O15" s="10" t="s">
        <v>26</v>
      </c>
      <c r="Q15" s="1" t="s">
        <v>1039</v>
      </c>
      <c r="R15" s="1"/>
      <c r="S15" s="1"/>
    </row>
    <row r="16" spans="1:19" ht="180.75" thickBot="1" x14ac:dyDescent="0.3">
      <c r="A16" s="15">
        <v>6</v>
      </c>
      <c r="B16" s="14" t="s">
        <v>43</v>
      </c>
      <c r="C16" s="11" t="s">
        <v>1030</v>
      </c>
      <c r="D16" s="12" t="s">
        <v>18</v>
      </c>
      <c r="E16" s="26" t="s">
        <v>19</v>
      </c>
      <c r="F16" s="26" t="s">
        <v>20</v>
      </c>
      <c r="G16" s="26" t="s">
        <v>40</v>
      </c>
      <c r="H16" s="26" t="s">
        <v>44</v>
      </c>
      <c r="I16" s="26" t="s">
        <v>45</v>
      </c>
      <c r="J16" s="20">
        <v>1</v>
      </c>
      <c r="K16" s="33" t="s">
        <v>24</v>
      </c>
      <c r="L16" s="33" t="s">
        <v>46</v>
      </c>
      <c r="M16" s="20">
        <v>22.93</v>
      </c>
      <c r="N16" s="48">
        <v>1</v>
      </c>
      <c r="O16" s="10" t="s">
        <v>26</v>
      </c>
      <c r="Q16" s="1" t="s">
        <v>1039</v>
      </c>
      <c r="R16" s="1"/>
      <c r="S16" s="1"/>
    </row>
    <row r="17" spans="1:19" ht="180.75" thickBot="1" x14ac:dyDescent="0.3">
      <c r="A17" s="15">
        <v>7</v>
      </c>
      <c r="B17" s="14" t="s">
        <v>47</v>
      </c>
      <c r="C17" s="11" t="s">
        <v>1030</v>
      </c>
      <c r="D17" s="12" t="s">
        <v>18</v>
      </c>
      <c r="E17" s="26" t="s">
        <v>19</v>
      </c>
      <c r="F17" s="26" t="s">
        <v>20</v>
      </c>
      <c r="G17" s="26" t="s">
        <v>40</v>
      </c>
      <c r="H17" s="26" t="s">
        <v>48</v>
      </c>
      <c r="I17" s="26" t="s">
        <v>34</v>
      </c>
      <c r="J17" s="20">
        <v>1</v>
      </c>
      <c r="K17" s="33" t="s">
        <v>49</v>
      </c>
      <c r="L17" s="33" t="s">
        <v>50</v>
      </c>
      <c r="M17" s="20">
        <v>1.33</v>
      </c>
      <c r="N17" s="48">
        <v>1</v>
      </c>
      <c r="O17" s="10" t="s">
        <v>26</v>
      </c>
      <c r="Q17" s="1" t="s">
        <v>1039</v>
      </c>
      <c r="R17" s="1"/>
      <c r="S17" s="1"/>
    </row>
    <row r="18" spans="1:19" ht="180.75" thickBot="1" x14ac:dyDescent="0.3">
      <c r="A18" s="15">
        <v>8</v>
      </c>
      <c r="B18" s="14" t="s">
        <v>51</v>
      </c>
      <c r="C18" s="11" t="s">
        <v>1030</v>
      </c>
      <c r="D18" s="12" t="s">
        <v>18</v>
      </c>
      <c r="E18" s="26" t="s">
        <v>19</v>
      </c>
      <c r="F18" s="26" t="s">
        <v>20</v>
      </c>
      <c r="G18" s="26" t="s">
        <v>40</v>
      </c>
      <c r="H18" s="26" t="s">
        <v>52</v>
      </c>
      <c r="I18" s="26" t="s">
        <v>53</v>
      </c>
      <c r="J18" s="20">
        <v>1</v>
      </c>
      <c r="K18" s="33" t="s">
        <v>24</v>
      </c>
      <c r="L18" s="33" t="s">
        <v>50</v>
      </c>
      <c r="M18" s="20">
        <v>24.4</v>
      </c>
      <c r="N18" s="48">
        <v>1</v>
      </c>
      <c r="O18" s="10" t="s">
        <v>26</v>
      </c>
      <c r="Q18" s="1" t="s">
        <v>1039</v>
      </c>
      <c r="R18" s="1"/>
      <c r="S18" s="1"/>
    </row>
    <row r="19" spans="1:19" ht="240.75" thickBot="1" x14ac:dyDescent="0.3">
      <c r="A19" s="15">
        <v>9</v>
      </c>
      <c r="B19" s="14" t="s">
        <v>54</v>
      </c>
      <c r="C19" s="11" t="s">
        <v>1030</v>
      </c>
      <c r="D19" s="12" t="s">
        <v>55</v>
      </c>
      <c r="E19" s="26" t="s">
        <v>56</v>
      </c>
      <c r="F19" s="26" t="s">
        <v>57</v>
      </c>
      <c r="G19" s="26" t="s">
        <v>58</v>
      </c>
      <c r="H19" s="26" t="s">
        <v>59</v>
      </c>
      <c r="I19" s="26" t="s">
        <v>60</v>
      </c>
      <c r="J19" s="20">
        <v>1</v>
      </c>
      <c r="K19" s="33" t="s">
        <v>61</v>
      </c>
      <c r="L19" s="33" t="s">
        <v>50</v>
      </c>
      <c r="M19" s="20">
        <v>4.71</v>
      </c>
      <c r="N19" s="48">
        <v>1</v>
      </c>
      <c r="O19" s="10" t="s">
        <v>62</v>
      </c>
      <c r="Q19" s="1" t="s">
        <v>1040</v>
      </c>
      <c r="R19" s="1"/>
      <c r="S19" s="1"/>
    </row>
    <row r="20" spans="1:19" ht="240.75" thickBot="1" x14ac:dyDescent="0.3">
      <c r="A20" s="15">
        <v>10</v>
      </c>
      <c r="B20" s="14" t="s">
        <v>63</v>
      </c>
      <c r="C20" s="11" t="s">
        <v>1030</v>
      </c>
      <c r="D20" s="12" t="s">
        <v>55</v>
      </c>
      <c r="E20" s="26" t="s">
        <v>56</v>
      </c>
      <c r="F20" s="26" t="s">
        <v>57</v>
      </c>
      <c r="G20" s="26" t="s">
        <v>64</v>
      </c>
      <c r="H20" s="26" t="s">
        <v>65</v>
      </c>
      <c r="I20" s="26" t="s">
        <v>66</v>
      </c>
      <c r="J20" s="20">
        <v>1</v>
      </c>
      <c r="K20" s="33" t="s">
        <v>61</v>
      </c>
      <c r="L20" s="33" t="s">
        <v>67</v>
      </c>
      <c r="M20" s="20">
        <v>9.14</v>
      </c>
      <c r="N20" s="48">
        <v>1</v>
      </c>
      <c r="O20" s="10" t="s">
        <v>62</v>
      </c>
      <c r="Q20" s="2" t="s">
        <v>1040</v>
      </c>
      <c r="R20" s="2"/>
      <c r="S20" s="2"/>
    </row>
    <row r="21" spans="1:19" ht="255.75" thickBot="1" x14ac:dyDescent="0.3">
      <c r="A21" s="15">
        <v>11</v>
      </c>
      <c r="B21" s="14" t="s">
        <v>68</v>
      </c>
      <c r="C21" s="11" t="s">
        <v>1030</v>
      </c>
      <c r="D21" s="12" t="s">
        <v>55</v>
      </c>
      <c r="E21" s="26" t="s">
        <v>56</v>
      </c>
      <c r="F21" s="26" t="s">
        <v>57</v>
      </c>
      <c r="G21" s="26" t="s">
        <v>69</v>
      </c>
      <c r="H21" s="26" t="s">
        <v>70</v>
      </c>
      <c r="I21" s="26" t="s">
        <v>71</v>
      </c>
      <c r="J21" s="20">
        <v>9</v>
      </c>
      <c r="K21" s="33" t="s">
        <v>72</v>
      </c>
      <c r="L21" s="33" t="s">
        <v>73</v>
      </c>
      <c r="M21" s="20">
        <v>39.43</v>
      </c>
      <c r="N21" s="35">
        <f>(4)+(2+1+1)</f>
        <v>8</v>
      </c>
      <c r="O21" s="10" t="s">
        <v>62</v>
      </c>
      <c r="Q21" s="2" t="s">
        <v>1041</v>
      </c>
      <c r="R21" s="2" t="s">
        <v>1076</v>
      </c>
      <c r="S21" s="2" t="s">
        <v>1077</v>
      </c>
    </row>
    <row r="22" spans="1:19" ht="150.75" thickBot="1" x14ac:dyDescent="0.3">
      <c r="A22" s="15">
        <v>12</v>
      </c>
      <c r="B22" s="14" t="s">
        <v>74</v>
      </c>
      <c r="C22" s="11" t="s">
        <v>1030</v>
      </c>
      <c r="D22" s="12" t="s">
        <v>75</v>
      </c>
      <c r="E22" s="26" t="s">
        <v>76</v>
      </c>
      <c r="F22" s="26" t="s">
        <v>77</v>
      </c>
      <c r="G22" s="26" t="s">
        <v>78</v>
      </c>
      <c r="H22" s="26" t="s">
        <v>79</v>
      </c>
      <c r="I22" s="26" t="s">
        <v>80</v>
      </c>
      <c r="J22" s="20">
        <v>1</v>
      </c>
      <c r="K22" s="33" t="s">
        <v>81</v>
      </c>
      <c r="L22" s="33" t="s">
        <v>82</v>
      </c>
      <c r="M22" s="20">
        <v>31.43</v>
      </c>
      <c r="N22" s="32">
        <v>1</v>
      </c>
      <c r="O22" s="10" t="s">
        <v>62</v>
      </c>
      <c r="Q22" s="1" t="s">
        <v>1042</v>
      </c>
      <c r="R22" s="1" t="s">
        <v>1412</v>
      </c>
      <c r="S22" s="1" t="s">
        <v>1413</v>
      </c>
    </row>
    <row r="23" spans="1:19" ht="180.75" thickBot="1" x14ac:dyDescent="0.3">
      <c r="A23" s="15">
        <v>13</v>
      </c>
      <c r="B23" s="14" t="s">
        <v>83</v>
      </c>
      <c r="C23" s="11" t="s">
        <v>1030</v>
      </c>
      <c r="D23" s="12" t="s">
        <v>84</v>
      </c>
      <c r="E23" s="26" t="s">
        <v>85</v>
      </c>
      <c r="F23" s="26" t="s">
        <v>86</v>
      </c>
      <c r="G23" s="26" t="s">
        <v>87</v>
      </c>
      <c r="H23" s="26" t="s">
        <v>88</v>
      </c>
      <c r="I23" s="26" t="s">
        <v>89</v>
      </c>
      <c r="J23" s="20">
        <v>1</v>
      </c>
      <c r="K23" s="33" t="s">
        <v>81</v>
      </c>
      <c r="L23" s="33" t="s">
        <v>90</v>
      </c>
      <c r="M23" s="20">
        <v>27</v>
      </c>
      <c r="N23" s="48">
        <v>1</v>
      </c>
      <c r="O23" s="10" t="s">
        <v>62</v>
      </c>
      <c r="Q23" s="1" t="s">
        <v>1042</v>
      </c>
      <c r="R23" s="1"/>
      <c r="S23" s="1"/>
    </row>
    <row r="24" spans="1:19" ht="180.75" thickBot="1" x14ac:dyDescent="0.3">
      <c r="A24" s="15">
        <v>14</v>
      </c>
      <c r="B24" s="14" t="s">
        <v>91</v>
      </c>
      <c r="C24" s="11" t="s">
        <v>1030</v>
      </c>
      <c r="D24" s="12" t="s">
        <v>92</v>
      </c>
      <c r="E24" s="26" t="s">
        <v>93</v>
      </c>
      <c r="F24" s="26" t="s">
        <v>94</v>
      </c>
      <c r="G24" s="26" t="s">
        <v>95</v>
      </c>
      <c r="H24" s="26" t="s">
        <v>96</v>
      </c>
      <c r="I24" s="26" t="s">
        <v>97</v>
      </c>
      <c r="J24" s="20">
        <v>1</v>
      </c>
      <c r="K24" s="33" t="s">
        <v>81</v>
      </c>
      <c r="L24" s="33" t="s">
        <v>98</v>
      </c>
      <c r="M24" s="20">
        <v>53.29</v>
      </c>
      <c r="N24" s="32">
        <v>1</v>
      </c>
      <c r="O24" s="10" t="s">
        <v>62</v>
      </c>
      <c r="Q24" s="1" t="s">
        <v>1043</v>
      </c>
      <c r="R24" s="1" t="s">
        <v>1414</v>
      </c>
      <c r="S24" s="1" t="s">
        <v>1415</v>
      </c>
    </row>
    <row r="25" spans="1:19" ht="336" customHeight="1" thickBot="1" x14ac:dyDescent="0.3">
      <c r="A25" s="15">
        <v>15</v>
      </c>
      <c r="B25" s="14" t="s">
        <v>99</v>
      </c>
      <c r="C25" s="11" t="s">
        <v>1030</v>
      </c>
      <c r="D25" s="12" t="s">
        <v>92</v>
      </c>
      <c r="E25" s="26" t="s">
        <v>93</v>
      </c>
      <c r="F25" s="26" t="s">
        <v>94</v>
      </c>
      <c r="G25" s="26" t="s">
        <v>95</v>
      </c>
      <c r="H25" s="26" t="s">
        <v>100</v>
      </c>
      <c r="I25" s="26" t="s">
        <v>101</v>
      </c>
      <c r="J25" s="20">
        <v>1</v>
      </c>
      <c r="K25" s="33" t="s">
        <v>81</v>
      </c>
      <c r="L25" s="33" t="s">
        <v>98</v>
      </c>
      <c r="M25" s="20">
        <v>53.29</v>
      </c>
      <c r="N25" s="52">
        <v>0.5</v>
      </c>
      <c r="O25" s="10" t="s">
        <v>62</v>
      </c>
      <c r="Q25" s="1" t="s">
        <v>1043</v>
      </c>
      <c r="R25" s="1" t="s">
        <v>1416</v>
      </c>
      <c r="S25" s="1" t="s">
        <v>1417</v>
      </c>
    </row>
    <row r="26" spans="1:19" ht="210.75" thickBot="1" x14ac:dyDescent="0.3">
      <c r="A26" s="15">
        <v>16</v>
      </c>
      <c r="B26" s="14" t="s">
        <v>102</v>
      </c>
      <c r="C26" s="11" t="s">
        <v>1030</v>
      </c>
      <c r="D26" s="12" t="s">
        <v>103</v>
      </c>
      <c r="E26" s="26" t="s">
        <v>104</v>
      </c>
      <c r="F26" s="26" t="s">
        <v>105</v>
      </c>
      <c r="G26" s="26" t="s">
        <v>106</v>
      </c>
      <c r="H26" s="26" t="s">
        <v>107</v>
      </c>
      <c r="I26" s="26" t="s">
        <v>108</v>
      </c>
      <c r="J26" s="20">
        <v>1</v>
      </c>
      <c r="K26" s="33" t="s">
        <v>109</v>
      </c>
      <c r="L26" s="33" t="s">
        <v>110</v>
      </c>
      <c r="M26" s="20">
        <v>2.57</v>
      </c>
      <c r="N26" s="48">
        <v>1</v>
      </c>
      <c r="O26" s="10" t="s">
        <v>62</v>
      </c>
      <c r="Q26" s="2" t="s">
        <v>1044</v>
      </c>
      <c r="R26" s="58" t="s">
        <v>1512</v>
      </c>
      <c r="S26" s="58" t="s">
        <v>1511</v>
      </c>
    </row>
    <row r="27" spans="1:19" ht="330.75" thickBot="1" x14ac:dyDescent="0.3">
      <c r="A27" s="15">
        <v>17</v>
      </c>
      <c r="B27" s="14" t="s">
        <v>111</v>
      </c>
      <c r="C27" s="11" t="s">
        <v>1030</v>
      </c>
      <c r="D27" s="12" t="s">
        <v>103</v>
      </c>
      <c r="E27" s="26" t="s">
        <v>104</v>
      </c>
      <c r="F27" s="26" t="s">
        <v>112</v>
      </c>
      <c r="G27" s="26" t="s">
        <v>113</v>
      </c>
      <c r="H27" s="26" t="s">
        <v>79</v>
      </c>
      <c r="I27" s="26" t="s">
        <v>80</v>
      </c>
      <c r="J27" s="20">
        <v>1</v>
      </c>
      <c r="K27" s="33" t="s">
        <v>81</v>
      </c>
      <c r="L27" s="33" t="s">
        <v>82</v>
      </c>
      <c r="M27" s="20">
        <v>31.43</v>
      </c>
      <c r="N27" s="57">
        <f>(1)+(2+1)</f>
        <v>4</v>
      </c>
      <c r="O27" s="10" t="s">
        <v>62</v>
      </c>
      <c r="Q27" s="4" t="s">
        <v>1044</v>
      </c>
      <c r="R27" s="4" t="s">
        <v>1452</v>
      </c>
      <c r="S27" s="4" t="s">
        <v>1451</v>
      </c>
    </row>
    <row r="28" spans="1:19" ht="409.6" thickBot="1" x14ac:dyDescent="0.3">
      <c r="A28" s="15">
        <v>18</v>
      </c>
      <c r="B28" s="14" t="s">
        <v>114</v>
      </c>
      <c r="C28" s="11" t="s">
        <v>1030</v>
      </c>
      <c r="D28" s="12" t="s">
        <v>103</v>
      </c>
      <c r="E28" s="26" t="s">
        <v>104</v>
      </c>
      <c r="F28" s="26" t="s">
        <v>105</v>
      </c>
      <c r="G28" s="26" t="s">
        <v>106</v>
      </c>
      <c r="H28" s="26" t="s">
        <v>115</v>
      </c>
      <c r="I28" s="26" t="s">
        <v>116</v>
      </c>
      <c r="J28" s="20">
        <v>6</v>
      </c>
      <c r="K28" s="33" t="s">
        <v>109</v>
      </c>
      <c r="L28" s="33" t="s">
        <v>110</v>
      </c>
      <c r="M28" s="20">
        <v>2.57</v>
      </c>
      <c r="N28" s="28">
        <f>9+1</f>
        <v>10</v>
      </c>
      <c r="O28" s="10" t="s">
        <v>62</v>
      </c>
      <c r="Q28" s="2" t="s">
        <v>1044</v>
      </c>
      <c r="R28" s="7" t="s">
        <v>1497</v>
      </c>
      <c r="S28" s="2" t="s">
        <v>1498</v>
      </c>
    </row>
    <row r="29" spans="1:19" ht="409.6" thickBot="1" x14ac:dyDescent="0.3">
      <c r="A29" s="15">
        <v>19</v>
      </c>
      <c r="B29" s="14" t="s">
        <v>117</v>
      </c>
      <c r="C29" s="11" t="s">
        <v>1030</v>
      </c>
      <c r="D29" s="12" t="s">
        <v>103</v>
      </c>
      <c r="E29" s="26" t="s">
        <v>104</v>
      </c>
      <c r="F29" s="26" t="s">
        <v>118</v>
      </c>
      <c r="G29" s="26" t="s">
        <v>119</v>
      </c>
      <c r="H29" s="26" t="s">
        <v>120</v>
      </c>
      <c r="I29" s="26" t="s">
        <v>121</v>
      </c>
      <c r="J29" s="20">
        <v>12</v>
      </c>
      <c r="K29" s="33" t="s">
        <v>122</v>
      </c>
      <c r="L29" s="33" t="s">
        <v>123</v>
      </c>
      <c r="M29" s="20">
        <v>43.29</v>
      </c>
      <c r="N29" s="28">
        <v>14</v>
      </c>
      <c r="O29" s="10" t="s">
        <v>62</v>
      </c>
      <c r="Q29" s="2" t="s">
        <v>1044</v>
      </c>
      <c r="R29" s="7" t="s">
        <v>1453</v>
      </c>
      <c r="S29" s="2" t="s">
        <v>1454</v>
      </c>
    </row>
    <row r="30" spans="1:19" ht="409.6" thickBot="1" x14ac:dyDescent="0.3">
      <c r="A30" s="15">
        <v>20</v>
      </c>
      <c r="B30" s="14" t="s">
        <v>124</v>
      </c>
      <c r="C30" s="11" t="s">
        <v>1030</v>
      </c>
      <c r="D30" s="12" t="s">
        <v>103</v>
      </c>
      <c r="E30" s="26" t="s">
        <v>104</v>
      </c>
      <c r="F30" s="26" t="s">
        <v>105</v>
      </c>
      <c r="G30" s="26" t="s">
        <v>106</v>
      </c>
      <c r="H30" s="26" t="s">
        <v>125</v>
      </c>
      <c r="I30" s="26" t="s">
        <v>126</v>
      </c>
      <c r="J30" s="20">
        <v>100</v>
      </c>
      <c r="K30" s="33" t="s">
        <v>110</v>
      </c>
      <c r="L30" s="33" t="s">
        <v>98</v>
      </c>
      <c r="M30" s="20">
        <v>47.86</v>
      </c>
      <c r="N30" s="28">
        <v>100</v>
      </c>
      <c r="O30" s="10" t="s">
        <v>62</v>
      </c>
      <c r="Q30" s="2" t="s">
        <v>1044</v>
      </c>
      <c r="R30" s="7" t="s">
        <v>1455</v>
      </c>
      <c r="S30" s="2" t="s">
        <v>1456</v>
      </c>
    </row>
    <row r="31" spans="1:19" ht="375.75" thickBot="1" x14ac:dyDescent="0.3">
      <c r="A31" s="15">
        <v>21</v>
      </c>
      <c r="B31" s="18" t="s">
        <v>127</v>
      </c>
      <c r="C31" s="11" t="s">
        <v>1030</v>
      </c>
      <c r="D31" s="17" t="s">
        <v>103</v>
      </c>
      <c r="E31" s="26" t="s">
        <v>104</v>
      </c>
      <c r="F31" s="26" t="s">
        <v>105</v>
      </c>
      <c r="G31" s="26" t="s">
        <v>128</v>
      </c>
      <c r="H31" s="26" t="s">
        <v>129</v>
      </c>
      <c r="I31" s="26" t="s">
        <v>130</v>
      </c>
      <c r="J31" s="20">
        <v>6</v>
      </c>
      <c r="K31" s="33" t="s">
        <v>82</v>
      </c>
      <c r="L31" s="33" t="s">
        <v>131</v>
      </c>
      <c r="M31" s="20">
        <v>28.27</v>
      </c>
      <c r="N31" s="32">
        <f>(2)+(6)</f>
        <v>8</v>
      </c>
      <c r="O31" s="10" t="s">
        <v>132</v>
      </c>
      <c r="Q31" s="2" t="s">
        <v>1044</v>
      </c>
      <c r="R31" s="2" t="s">
        <v>1165</v>
      </c>
      <c r="S31" s="2" t="s">
        <v>1166</v>
      </c>
    </row>
    <row r="32" spans="1:19" ht="390.75" thickBot="1" x14ac:dyDescent="0.3">
      <c r="A32" s="15">
        <v>22</v>
      </c>
      <c r="B32" s="18" t="s">
        <v>133</v>
      </c>
      <c r="C32" s="11" t="s">
        <v>1030</v>
      </c>
      <c r="D32" s="17" t="s">
        <v>103</v>
      </c>
      <c r="E32" s="26" t="s">
        <v>104</v>
      </c>
      <c r="F32" s="26" t="s">
        <v>105</v>
      </c>
      <c r="G32" s="26" t="s">
        <v>134</v>
      </c>
      <c r="H32" s="26" t="s">
        <v>135</v>
      </c>
      <c r="I32" s="26" t="s">
        <v>136</v>
      </c>
      <c r="J32" s="20">
        <v>12</v>
      </c>
      <c r="K32" s="33" t="s">
        <v>82</v>
      </c>
      <c r="L32" s="33" t="s">
        <v>131</v>
      </c>
      <c r="M32" s="20">
        <v>28.27</v>
      </c>
      <c r="N32" s="32">
        <f>(7)+(9)</f>
        <v>16</v>
      </c>
      <c r="O32" s="10" t="s">
        <v>132</v>
      </c>
      <c r="Q32" s="2" t="s">
        <v>1044</v>
      </c>
      <c r="R32" s="2" t="s">
        <v>1167</v>
      </c>
      <c r="S32" s="2" t="s">
        <v>1168</v>
      </c>
    </row>
    <row r="33" spans="1:19" ht="255.75" customHeight="1" thickBot="1" x14ac:dyDescent="0.3">
      <c r="A33" s="15">
        <v>23</v>
      </c>
      <c r="B33" s="18" t="s">
        <v>137</v>
      </c>
      <c r="C33" s="11" t="s">
        <v>1030</v>
      </c>
      <c r="D33" s="17" t="s">
        <v>103</v>
      </c>
      <c r="E33" s="26" t="s">
        <v>104</v>
      </c>
      <c r="F33" s="26" t="s">
        <v>105</v>
      </c>
      <c r="G33" s="26" t="s">
        <v>138</v>
      </c>
      <c r="H33" s="26" t="s">
        <v>139</v>
      </c>
      <c r="I33" s="26" t="s">
        <v>140</v>
      </c>
      <c r="J33" s="20">
        <v>3</v>
      </c>
      <c r="K33" s="33" t="s">
        <v>82</v>
      </c>
      <c r="L33" s="33" t="s">
        <v>131</v>
      </c>
      <c r="M33" s="20">
        <v>28.27</v>
      </c>
      <c r="N33" s="32">
        <f>(1)+(6)</f>
        <v>7</v>
      </c>
      <c r="O33" s="10" t="s">
        <v>132</v>
      </c>
      <c r="Q33" s="2" t="s">
        <v>1044</v>
      </c>
      <c r="R33" s="2" t="s">
        <v>1169</v>
      </c>
      <c r="S33" s="2" t="s">
        <v>1170</v>
      </c>
    </row>
    <row r="34" spans="1:19" ht="105.75" thickBot="1" x14ac:dyDescent="0.3">
      <c r="A34" s="15">
        <v>24</v>
      </c>
      <c r="B34" s="14" t="s">
        <v>141</v>
      </c>
      <c r="C34" s="11" t="s">
        <v>1030</v>
      </c>
      <c r="D34" s="12" t="s">
        <v>142</v>
      </c>
      <c r="E34" s="26" t="s">
        <v>143</v>
      </c>
      <c r="F34" s="26" t="s">
        <v>144</v>
      </c>
      <c r="G34" s="26" t="s">
        <v>145</v>
      </c>
      <c r="H34" s="26" t="s">
        <v>79</v>
      </c>
      <c r="I34" s="26" t="s">
        <v>80</v>
      </c>
      <c r="J34" s="20">
        <v>2</v>
      </c>
      <c r="K34" s="33" t="s">
        <v>122</v>
      </c>
      <c r="L34" s="33" t="s">
        <v>98</v>
      </c>
      <c r="M34" s="20">
        <v>43.57</v>
      </c>
      <c r="N34" s="32">
        <f>(1)+(2)</f>
        <v>3</v>
      </c>
      <c r="O34" s="10" t="s">
        <v>62</v>
      </c>
      <c r="Q34" s="2" t="s">
        <v>1044</v>
      </c>
      <c r="R34" s="8" t="s">
        <v>1172</v>
      </c>
      <c r="S34" s="56" t="s">
        <v>1173</v>
      </c>
    </row>
    <row r="35" spans="1:19" ht="165.75" thickBot="1" x14ac:dyDescent="0.3">
      <c r="A35" s="15">
        <v>25</v>
      </c>
      <c r="B35" s="14" t="s">
        <v>146</v>
      </c>
      <c r="C35" s="11" t="s">
        <v>1030</v>
      </c>
      <c r="D35" s="12" t="s">
        <v>142</v>
      </c>
      <c r="E35" s="26" t="s">
        <v>143</v>
      </c>
      <c r="F35" s="26" t="s">
        <v>144</v>
      </c>
      <c r="G35" s="26" t="s">
        <v>78</v>
      </c>
      <c r="H35" s="26" t="s">
        <v>79</v>
      </c>
      <c r="I35" s="26" t="s">
        <v>80</v>
      </c>
      <c r="J35" s="20">
        <v>1</v>
      </c>
      <c r="K35" s="33" t="s">
        <v>81</v>
      </c>
      <c r="L35" s="33" t="s">
        <v>82</v>
      </c>
      <c r="M35" s="20">
        <v>31.43</v>
      </c>
      <c r="N35" s="32">
        <f>(1)+(2)</f>
        <v>3</v>
      </c>
      <c r="O35" s="10" t="s">
        <v>62</v>
      </c>
      <c r="Q35" s="2" t="s">
        <v>1044</v>
      </c>
      <c r="R35" s="2" t="s">
        <v>1174</v>
      </c>
      <c r="S35" s="2" t="s">
        <v>1175</v>
      </c>
    </row>
    <row r="36" spans="1:19" ht="135.75" customHeight="1" thickBot="1" x14ac:dyDescent="0.3">
      <c r="A36" s="15">
        <v>26</v>
      </c>
      <c r="B36" s="14" t="s">
        <v>147</v>
      </c>
      <c r="C36" s="11" t="s">
        <v>1030</v>
      </c>
      <c r="D36" s="12" t="s">
        <v>142</v>
      </c>
      <c r="E36" s="26" t="s">
        <v>143</v>
      </c>
      <c r="F36" s="26" t="s">
        <v>148</v>
      </c>
      <c r="G36" s="26" t="s">
        <v>149</v>
      </c>
      <c r="H36" s="26" t="s">
        <v>150</v>
      </c>
      <c r="I36" s="26" t="s">
        <v>151</v>
      </c>
      <c r="J36" s="20">
        <v>1</v>
      </c>
      <c r="K36" s="33" t="s">
        <v>152</v>
      </c>
      <c r="L36" s="33" t="s">
        <v>153</v>
      </c>
      <c r="M36" s="20">
        <v>8</v>
      </c>
      <c r="N36" s="32">
        <v>2</v>
      </c>
      <c r="O36" s="10" t="s">
        <v>62</v>
      </c>
      <c r="Q36" s="2" t="s">
        <v>1044</v>
      </c>
      <c r="R36" s="2" t="s">
        <v>1176</v>
      </c>
      <c r="S36" s="2" t="s">
        <v>1177</v>
      </c>
    </row>
    <row r="37" spans="1:19" ht="182.25" customHeight="1" thickBot="1" x14ac:dyDescent="0.3">
      <c r="A37" s="15">
        <v>27</v>
      </c>
      <c r="B37" s="14" t="s">
        <v>154</v>
      </c>
      <c r="C37" s="11" t="s">
        <v>1030</v>
      </c>
      <c r="D37" s="12" t="s">
        <v>142</v>
      </c>
      <c r="E37" s="26" t="s">
        <v>143</v>
      </c>
      <c r="F37" s="26" t="s">
        <v>148</v>
      </c>
      <c r="G37" s="26" t="s">
        <v>155</v>
      </c>
      <c r="H37" s="26" t="s">
        <v>156</v>
      </c>
      <c r="I37" s="26" t="s">
        <v>157</v>
      </c>
      <c r="J37" s="20">
        <v>1</v>
      </c>
      <c r="K37" s="33" t="s">
        <v>158</v>
      </c>
      <c r="L37" s="33" t="s">
        <v>159</v>
      </c>
      <c r="M37" s="20">
        <v>10</v>
      </c>
      <c r="N37" s="28">
        <v>1</v>
      </c>
      <c r="O37" s="10" t="s">
        <v>62</v>
      </c>
      <c r="Q37" s="2" t="s">
        <v>1044</v>
      </c>
      <c r="R37" s="2" t="s">
        <v>1457</v>
      </c>
      <c r="S37" s="2" t="s">
        <v>1458</v>
      </c>
    </row>
    <row r="38" spans="1:19" ht="105.75" thickBot="1" x14ac:dyDescent="0.3">
      <c r="A38" s="15">
        <v>28</v>
      </c>
      <c r="B38" s="14" t="s">
        <v>160</v>
      </c>
      <c r="C38" s="11" t="s">
        <v>1030</v>
      </c>
      <c r="D38" s="17" t="s">
        <v>142</v>
      </c>
      <c r="E38" s="26" t="s">
        <v>143</v>
      </c>
      <c r="F38" s="26" t="s">
        <v>148</v>
      </c>
      <c r="G38" s="26" t="s">
        <v>161</v>
      </c>
      <c r="H38" s="26" t="s">
        <v>162</v>
      </c>
      <c r="I38" s="26" t="s">
        <v>163</v>
      </c>
      <c r="J38" s="20">
        <v>1</v>
      </c>
      <c r="K38" s="33" t="s">
        <v>82</v>
      </c>
      <c r="L38" s="33" t="s">
        <v>131</v>
      </c>
      <c r="M38" s="20">
        <v>28.27</v>
      </c>
      <c r="N38" s="46"/>
      <c r="O38" s="10" t="s">
        <v>132</v>
      </c>
      <c r="Q38" s="2" t="s">
        <v>1044</v>
      </c>
      <c r="R38" s="2"/>
      <c r="S38" s="2"/>
    </row>
    <row r="39" spans="1:19" ht="105.75" thickBot="1" x14ac:dyDescent="0.3">
      <c r="A39" s="15">
        <v>29</v>
      </c>
      <c r="B39" s="14" t="s">
        <v>164</v>
      </c>
      <c r="C39" s="11" t="s">
        <v>1030</v>
      </c>
      <c r="D39" s="17" t="s">
        <v>142</v>
      </c>
      <c r="E39" s="26" t="s">
        <v>143</v>
      </c>
      <c r="F39" s="26" t="s">
        <v>148</v>
      </c>
      <c r="G39" s="26" t="s">
        <v>149</v>
      </c>
      <c r="H39" s="26" t="s">
        <v>165</v>
      </c>
      <c r="I39" s="26" t="s">
        <v>166</v>
      </c>
      <c r="J39" s="20">
        <v>1</v>
      </c>
      <c r="K39" s="33" t="s">
        <v>82</v>
      </c>
      <c r="L39" s="33" t="s">
        <v>131</v>
      </c>
      <c r="M39" s="20">
        <v>28.27</v>
      </c>
      <c r="N39" s="35">
        <v>0</v>
      </c>
      <c r="O39" s="10" t="s">
        <v>132</v>
      </c>
      <c r="Q39" s="2" t="s">
        <v>1044</v>
      </c>
      <c r="R39" s="2" t="s">
        <v>1178</v>
      </c>
      <c r="S39" s="2" t="s">
        <v>1179</v>
      </c>
    </row>
    <row r="40" spans="1:19" ht="228" customHeight="1" thickBot="1" x14ac:dyDescent="0.3">
      <c r="A40" s="15">
        <v>30</v>
      </c>
      <c r="B40" s="14" t="s">
        <v>167</v>
      </c>
      <c r="C40" s="11" t="s">
        <v>1030</v>
      </c>
      <c r="D40" s="17" t="s">
        <v>142</v>
      </c>
      <c r="E40" s="26" t="s">
        <v>143</v>
      </c>
      <c r="F40" s="26" t="s">
        <v>148</v>
      </c>
      <c r="G40" s="26" t="s">
        <v>168</v>
      </c>
      <c r="H40" s="26" t="s">
        <v>169</v>
      </c>
      <c r="I40" s="26" t="s">
        <v>170</v>
      </c>
      <c r="J40" s="20">
        <v>1</v>
      </c>
      <c r="K40" s="33" t="s">
        <v>82</v>
      </c>
      <c r="L40" s="33" t="s">
        <v>131</v>
      </c>
      <c r="M40" s="20">
        <v>28.27</v>
      </c>
      <c r="N40" s="32">
        <f>(1)+(1)</f>
        <v>2</v>
      </c>
      <c r="O40" s="10" t="s">
        <v>132</v>
      </c>
      <c r="Q40" s="2" t="s">
        <v>1044</v>
      </c>
      <c r="R40" s="2" t="s">
        <v>1180</v>
      </c>
      <c r="S40" s="2" t="s">
        <v>1181</v>
      </c>
    </row>
    <row r="41" spans="1:19" ht="195.75" thickBot="1" x14ac:dyDescent="0.3">
      <c r="A41" s="15">
        <v>31</v>
      </c>
      <c r="B41" s="14" t="s">
        <v>171</v>
      </c>
      <c r="C41" s="11" t="s">
        <v>1030</v>
      </c>
      <c r="D41" s="12" t="s">
        <v>172</v>
      </c>
      <c r="E41" s="26" t="s">
        <v>173</v>
      </c>
      <c r="F41" s="26" t="s">
        <v>174</v>
      </c>
      <c r="G41" s="26" t="s">
        <v>145</v>
      </c>
      <c r="H41" s="26" t="s">
        <v>79</v>
      </c>
      <c r="I41" s="26" t="s">
        <v>80</v>
      </c>
      <c r="J41" s="20">
        <v>2</v>
      </c>
      <c r="K41" s="33" t="s">
        <v>122</v>
      </c>
      <c r="L41" s="33" t="s">
        <v>98</v>
      </c>
      <c r="M41" s="20">
        <v>43.57</v>
      </c>
      <c r="N41" s="48">
        <v>1</v>
      </c>
      <c r="O41" s="10" t="s">
        <v>62</v>
      </c>
      <c r="Q41" s="2" t="s">
        <v>1044</v>
      </c>
      <c r="R41" s="9" t="s">
        <v>1182</v>
      </c>
      <c r="S41" s="9" t="s">
        <v>1183</v>
      </c>
    </row>
    <row r="42" spans="1:19" ht="225.75" thickBot="1" x14ac:dyDescent="0.3">
      <c r="A42" s="15">
        <v>32</v>
      </c>
      <c r="B42" s="14" t="s">
        <v>175</v>
      </c>
      <c r="C42" s="11" t="s">
        <v>1030</v>
      </c>
      <c r="D42" s="12" t="s">
        <v>172</v>
      </c>
      <c r="E42" s="26" t="s">
        <v>173</v>
      </c>
      <c r="F42" s="26" t="s">
        <v>174</v>
      </c>
      <c r="G42" s="26" t="s">
        <v>78</v>
      </c>
      <c r="H42" s="26" t="s">
        <v>79</v>
      </c>
      <c r="I42" s="26" t="s">
        <v>80</v>
      </c>
      <c r="J42" s="20">
        <v>1</v>
      </c>
      <c r="K42" s="33" t="s">
        <v>81</v>
      </c>
      <c r="L42" s="33" t="s">
        <v>82</v>
      </c>
      <c r="M42" s="20">
        <v>31.43</v>
      </c>
      <c r="N42" s="32">
        <f>(1)+(2)</f>
        <v>3</v>
      </c>
      <c r="O42" s="10" t="s">
        <v>62</v>
      </c>
      <c r="Q42" s="2" t="s">
        <v>1044</v>
      </c>
      <c r="R42" s="2" t="s">
        <v>1184</v>
      </c>
      <c r="S42" s="2" t="s">
        <v>1185</v>
      </c>
    </row>
    <row r="43" spans="1:19" ht="195.75" thickBot="1" x14ac:dyDescent="0.3">
      <c r="A43" s="15">
        <v>33</v>
      </c>
      <c r="B43" s="14" t="s">
        <v>176</v>
      </c>
      <c r="C43" s="11" t="s">
        <v>1030</v>
      </c>
      <c r="D43" s="12" t="s">
        <v>172</v>
      </c>
      <c r="E43" s="26" t="s">
        <v>173</v>
      </c>
      <c r="F43" s="26" t="s">
        <v>174</v>
      </c>
      <c r="G43" s="26" t="s">
        <v>177</v>
      </c>
      <c r="H43" s="26" t="s">
        <v>178</v>
      </c>
      <c r="I43" s="26" t="s">
        <v>179</v>
      </c>
      <c r="J43" s="20">
        <v>1</v>
      </c>
      <c r="K43" s="33" t="s">
        <v>180</v>
      </c>
      <c r="L43" s="33" t="s">
        <v>181</v>
      </c>
      <c r="M43" s="20">
        <v>2</v>
      </c>
      <c r="N43" s="32">
        <v>1</v>
      </c>
      <c r="O43" s="10" t="s">
        <v>62</v>
      </c>
      <c r="Q43" s="2" t="s">
        <v>1044</v>
      </c>
      <c r="R43" s="2" t="s">
        <v>1186</v>
      </c>
      <c r="S43" s="2" t="s">
        <v>1187</v>
      </c>
    </row>
    <row r="44" spans="1:19" ht="195.75" thickBot="1" x14ac:dyDescent="0.3">
      <c r="A44" s="15">
        <v>34</v>
      </c>
      <c r="B44" s="14" t="s">
        <v>182</v>
      </c>
      <c r="C44" s="11" t="s">
        <v>1030</v>
      </c>
      <c r="D44" s="12" t="s">
        <v>172</v>
      </c>
      <c r="E44" s="26" t="s">
        <v>173</v>
      </c>
      <c r="F44" s="26" t="s">
        <v>174</v>
      </c>
      <c r="G44" s="26" t="s">
        <v>177</v>
      </c>
      <c r="H44" s="26" t="s">
        <v>183</v>
      </c>
      <c r="I44" s="26" t="s">
        <v>184</v>
      </c>
      <c r="J44" s="20">
        <v>1</v>
      </c>
      <c r="K44" s="33" t="s">
        <v>185</v>
      </c>
      <c r="L44" s="33" t="s">
        <v>186</v>
      </c>
      <c r="M44" s="20">
        <v>14.57</v>
      </c>
      <c r="N44" s="32">
        <v>1</v>
      </c>
      <c r="O44" s="10" t="s">
        <v>62</v>
      </c>
      <c r="Q44" s="2" t="s">
        <v>1044</v>
      </c>
      <c r="R44" s="2" t="s">
        <v>1188</v>
      </c>
      <c r="S44" s="2" t="s">
        <v>1189</v>
      </c>
    </row>
    <row r="45" spans="1:19" ht="409.6" thickBot="1" x14ac:dyDescent="0.3">
      <c r="A45" s="15">
        <v>35</v>
      </c>
      <c r="B45" s="14" t="s">
        <v>187</v>
      </c>
      <c r="C45" s="11" t="s">
        <v>1030</v>
      </c>
      <c r="D45" s="12" t="s">
        <v>172</v>
      </c>
      <c r="E45" s="26" t="s">
        <v>173</v>
      </c>
      <c r="F45" s="26" t="s">
        <v>174</v>
      </c>
      <c r="G45" s="26" t="s">
        <v>188</v>
      </c>
      <c r="H45" s="26" t="s">
        <v>189</v>
      </c>
      <c r="I45" s="26" t="s">
        <v>190</v>
      </c>
      <c r="J45" s="20">
        <v>6</v>
      </c>
      <c r="K45" s="33" t="s">
        <v>82</v>
      </c>
      <c r="L45" s="33" t="s">
        <v>131</v>
      </c>
      <c r="M45" s="20">
        <v>28.27</v>
      </c>
      <c r="N45" s="35">
        <f>(1)+(4)</f>
        <v>5</v>
      </c>
      <c r="O45" s="10" t="s">
        <v>132</v>
      </c>
      <c r="Q45" s="2" t="s">
        <v>1044</v>
      </c>
      <c r="R45" s="2" t="s">
        <v>1190</v>
      </c>
      <c r="S45" s="2" t="s">
        <v>1191</v>
      </c>
    </row>
    <row r="46" spans="1:19" ht="195.75" thickBot="1" x14ac:dyDescent="0.3">
      <c r="A46" s="15">
        <v>36</v>
      </c>
      <c r="B46" s="14" t="s">
        <v>191</v>
      </c>
      <c r="C46" s="11" t="s">
        <v>1030</v>
      </c>
      <c r="D46" s="12" t="s">
        <v>172</v>
      </c>
      <c r="E46" s="26" t="s">
        <v>173</v>
      </c>
      <c r="F46" s="26" t="s">
        <v>174</v>
      </c>
      <c r="G46" s="26" t="s">
        <v>192</v>
      </c>
      <c r="H46" s="26" t="s">
        <v>193</v>
      </c>
      <c r="I46" s="26" t="s">
        <v>194</v>
      </c>
      <c r="J46" s="20">
        <v>1</v>
      </c>
      <c r="K46" s="33" t="s">
        <v>82</v>
      </c>
      <c r="L46" s="33" t="s">
        <v>131</v>
      </c>
      <c r="M46" s="20">
        <v>28.27</v>
      </c>
      <c r="N46" s="32">
        <f>(1)+(2)</f>
        <v>3</v>
      </c>
      <c r="O46" s="10" t="s">
        <v>132</v>
      </c>
      <c r="Q46" s="2" t="s">
        <v>1044</v>
      </c>
      <c r="R46" s="2" t="s">
        <v>1192</v>
      </c>
      <c r="S46" s="2" t="s">
        <v>1193</v>
      </c>
    </row>
    <row r="47" spans="1:19" ht="185.25" customHeight="1" thickBot="1" x14ac:dyDescent="0.3">
      <c r="A47" s="15">
        <v>37</v>
      </c>
      <c r="B47" s="14" t="s">
        <v>195</v>
      </c>
      <c r="C47" s="11" t="s">
        <v>1030</v>
      </c>
      <c r="D47" s="12" t="s">
        <v>196</v>
      </c>
      <c r="E47" s="26" t="s">
        <v>197</v>
      </c>
      <c r="F47" s="26" t="s">
        <v>198</v>
      </c>
      <c r="G47" s="26" t="s">
        <v>145</v>
      </c>
      <c r="H47" s="26" t="s">
        <v>79</v>
      </c>
      <c r="I47" s="26" t="s">
        <v>80</v>
      </c>
      <c r="J47" s="20">
        <v>2</v>
      </c>
      <c r="K47" s="33" t="s">
        <v>122</v>
      </c>
      <c r="L47" s="33" t="s">
        <v>98</v>
      </c>
      <c r="M47" s="20">
        <v>43.57</v>
      </c>
      <c r="N47" s="53">
        <f>(1)+(2)</f>
        <v>3</v>
      </c>
      <c r="O47" s="10" t="s">
        <v>62</v>
      </c>
      <c r="Q47" s="2" t="s">
        <v>1044</v>
      </c>
      <c r="R47" s="9" t="s">
        <v>1194</v>
      </c>
      <c r="S47" s="9" t="s">
        <v>1195</v>
      </c>
    </row>
    <row r="48" spans="1:19" ht="285.75" thickBot="1" x14ac:dyDescent="0.3">
      <c r="A48" s="15">
        <v>38</v>
      </c>
      <c r="B48" s="14" t="s">
        <v>199</v>
      </c>
      <c r="C48" s="11" t="s">
        <v>1030</v>
      </c>
      <c r="D48" s="12" t="s">
        <v>196</v>
      </c>
      <c r="E48" s="26" t="s">
        <v>197</v>
      </c>
      <c r="F48" s="26" t="s">
        <v>198</v>
      </c>
      <c r="G48" s="26" t="s">
        <v>78</v>
      </c>
      <c r="H48" s="26" t="s">
        <v>79</v>
      </c>
      <c r="I48" s="26" t="s">
        <v>80</v>
      </c>
      <c r="J48" s="20">
        <v>1</v>
      </c>
      <c r="K48" s="33" t="s">
        <v>81</v>
      </c>
      <c r="L48" s="33" t="s">
        <v>82</v>
      </c>
      <c r="M48" s="20">
        <v>31.43</v>
      </c>
      <c r="N48" s="32">
        <f>(1)+(2)</f>
        <v>3</v>
      </c>
      <c r="O48" s="10" t="s">
        <v>62</v>
      </c>
      <c r="Q48" s="2" t="s">
        <v>1044</v>
      </c>
      <c r="R48" s="2" t="s">
        <v>1196</v>
      </c>
      <c r="S48" s="2" t="s">
        <v>1197</v>
      </c>
    </row>
    <row r="49" spans="1:19" ht="165.75" thickBot="1" x14ac:dyDescent="0.3">
      <c r="A49" s="15">
        <v>39</v>
      </c>
      <c r="B49" s="14" t="s">
        <v>200</v>
      </c>
      <c r="C49" s="11" t="s">
        <v>1030</v>
      </c>
      <c r="D49" s="12" t="s">
        <v>196</v>
      </c>
      <c r="E49" s="26" t="s">
        <v>197</v>
      </c>
      <c r="F49" s="26" t="s">
        <v>198</v>
      </c>
      <c r="G49" s="26" t="s">
        <v>201</v>
      </c>
      <c r="H49" s="26" t="s">
        <v>202</v>
      </c>
      <c r="I49" s="26" t="s">
        <v>203</v>
      </c>
      <c r="J49" s="20">
        <v>1</v>
      </c>
      <c r="K49" s="33" t="s">
        <v>204</v>
      </c>
      <c r="L49" s="33" t="s">
        <v>205</v>
      </c>
      <c r="M49" s="20">
        <v>4.57</v>
      </c>
      <c r="N49" s="32">
        <v>2</v>
      </c>
      <c r="O49" s="10" t="s">
        <v>62</v>
      </c>
      <c r="Q49" s="2" t="s">
        <v>1044</v>
      </c>
      <c r="R49" s="2" t="s">
        <v>1198</v>
      </c>
      <c r="S49" s="2" t="s">
        <v>1199</v>
      </c>
    </row>
    <row r="50" spans="1:19" ht="189.75" customHeight="1" thickBot="1" x14ac:dyDescent="0.3">
      <c r="A50" s="15">
        <v>40</v>
      </c>
      <c r="B50" s="14" t="s">
        <v>206</v>
      </c>
      <c r="C50" s="11" t="s">
        <v>1030</v>
      </c>
      <c r="D50" s="12" t="s">
        <v>196</v>
      </c>
      <c r="E50" s="26" t="s">
        <v>197</v>
      </c>
      <c r="F50" s="26" t="s">
        <v>198</v>
      </c>
      <c r="G50" s="26" t="s">
        <v>207</v>
      </c>
      <c r="H50" s="26" t="s">
        <v>208</v>
      </c>
      <c r="I50" s="26" t="s">
        <v>209</v>
      </c>
      <c r="J50" s="20">
        <v>1</v>
      </c>
      <c r="K50" s="33" t="s">
        <v>205</v>
      </c>
      <c r="L50" s="33" t="s">
        <v>210</v>
      </c>
      <c r="M50" s="20">
        <v>10.71</v>
      </c>
      <c r="N50" s="32">
        <v>1</v>
      </c>
      <c r="O50" s="10" t="s">
        <v>62</v>
      </c>
      <c r="Q50" s="2" t="s">
        <v>1044</v>
      </c>
      <c r="R50" s="2" t="s">
        <v>1459</v>
      </c>
      <c r="S50" s="2" t="s">
        <v>1460</v>
      </c>
    </row>
    <row r="51" spans="1:19" ht="180.75" thickBot="1" x14ac:dyDescent="0.3">
      <c r="A51" s="15">
        <v>41</v>
      </c>
      <c r="B51" s="18" t="s">
        <v>211</v>
      </c>
      <c r="C51" s="11" t="s">
        <v>1030</v>
      </c>
      <c r="D51" s="17" t="s">
        <v>196</v>
      </c>
      <c r="E51" s="26" t="s">
        <v>197</v>
      </c>
      <c r="F51" s="26" t="s">
        <v>198</v>
      </c>
      <c r="G51" s="26" t="s">
        <v>212</v>
      </c>
      <c r="H51" s="26" t="s">
        <v>165</v>
      </c>
      <c r="I51" s="26" t="s">
        <v>166</v>
      </c>
      <c r="J51" s="20">
        <v>1</v>
      </c>
      <c r="K51" s="33" t="s">
        <v>82</v>
      </c>
      <c r="L51" s="33" t="s">
        <v>131</v>
      </c>
      <c r="M51" s="20">
        <v>28.27</v>
      </c>
      <c r="N51" s="51">
        <f>(1)+(2)</f>
        <v>3</v>
      </c>
      <c r="O51" s="10" t="s">
        <v>132</v>
      </c>
      <c r="Q51" s="2" t="s">
        <v>1044</v>
      </c>
      <c r="R51" s="2" t="s">
        <v>1200</v>
      </c>
      <c r="S51" s="2" t="s">
        <v>1201</v>
      </c>
    </row>
    <row r="52" spans="1:19" ht="210.75" thickBot="1" x14ac:dyDescent="0.3">
      <c r="A52" s="15">
        <v>42</v>
      </c>
      <c r="B52" s="18" t="s">
        <v>213</v>
      </c>
      <c r="C52" s="11" t="s">
        <v>1030</v>
      </c>
      <c r="D52" s="17" t="s">
        <v>196</v>
      </c>
      <c r="E52" s="26" t="s">
        <v>197</v>
      </c>
      <c r="F52" s="26" t="s">
        <v>198</v>
      </c>
      <c r="G52" s="26" t="s">
        <v>214</v>
      </c>
      <c r="H52" s="26" t="s">
        <v>215</v>
      </c>
      <c r="I52" s="26" t="s">
        <v>216</v>
      </c>
      <c r="J52" s="20">
        <v>1</v>
      </c>
      <c r="K52" s="33" t="s">
        <v>82</v>
      </c>
      <c r="L52" s="33" t="s">
        <v>131</v>
      </c>
      <c r="M52" s="20">
        <v>28.27</v>
      </c>
      <c r="N52" s="51">
        <f>(1)+(1)</f>
        <v>2</v>
      </c>
      <c r="O52" s="10" t="s">
        <v>132</v>
      </c>
      <c r="Q52" s="2" t="s">
        <v>1044</v>
      </c>
      <c r="R52" s="2" t="s">
        <v>1202</v>
      </c>
      <c r="S52" s="2" t="s">
        <v>1203</v>
      </c>
    </row>
    <row r="53" spans="1:19" ht="240.75" thickBot="1" x14ac:dyDescent="0.3">
      <c r="A53" s="15">
        <v>43</v>
      </c>
      <c r="B53" s="14" t="s">
        <v>217</v>
      </c>
      <c r="C53" s="11" t="s">
        <v>1030</v>
      </c>
      <c r="D53" s="12" t="s">
        <v>218</v>
      </c>
      <c r="E53" s="26" t="s">
        <v>219</v>
      </c>
      <c r="F53" s="26" t="s">
        <v>220</v>
      </c>
      <c r="G53" s="26" t="s">
        <v>145</v>
      </c>
      <c r="H53" s="26" t="s">
        <v>79</v>
      </c>
      <c r="I53" s="26" t="s">
        <v>80</v>
      </c>
      <c r="J53" s="20">
        <v>2</v>
      </c>
      <c r="K53" s="33" t="s">
        <v>122</v>
      </c>
      <c r="L53" s="33" t="s">
        <v>98</v>
      </c>
      <c r="M53" s="20">
        <v>43.57</v>
      </c>
      <c r="N53" s="55">
        <f>(1)+(2)</f>
        <v>3</v>
      </c>
      <c r="O53" s="10" t="s">
        <v>62</v>
      </c>
      <c r="Q53" s="2" t="s">
        <v>1044</v>
      </c>
      <c r="R53" s="9" t="s">
        <v>1204</v>
      </c>
      <c r="S53" s="9" t="s">
        <v>1205</v>
      </c>
    </row>
    <row r="54" spans="1:19" ht="240.75" thickBot="1" x14ac:dyDescent="0.3">
      <c r="A54" s="15">
        <v>44</v>
      </c>
      <c r="B54" s="14" t="s">
        <v>221</v>
      </c>
      <c r="C54" s="11" t="s">
        <v>1030</v>
      </c>
      <c r="D54" s="12" t="s">
        <v>218</v>
      </c>
      <c r="E54" s="26" t="s">
        <v>219</v>
      </c>
      <c r="F54" s="26" t="s">
        <v>220</v>
      </c>
      <c r="G54" s="26" t="s">
        <v>78</v>
      </c>
      <c r="H54" s="26" t="s">
        <v>79</v>
      </c>
      <c r="I54" s="26" t="s">
        <v>80</v>
      </c>
      <c r="J54" s="20">
        <v>1</v>
      </c>
      <c r="K54" s="33" t="s">
        <v>81</v>
      </c>
      <c r="L54" s="33" t="s">
        <v>82</v>
      </c>
      <c r="M54" s="20">
        <v>31.43</v>
      </c>
      <c r="N54" s="32">
        <f>(1)+(1)</f>
        <v>2</v>
      </c>
      <c r="O54" s="10" t="s">
        <v>62</v>
      </c>
      <c r="Q54" s="2" t="s">
        <v>1044</v>
      </c>
      <c r="R54" s="2" t="s">
        <v>1206</v>
      </c>
      <c r="S54" s="2" t="s">
        <v>1207</v>
      </c>
    </row>
    <row r="55" spans="1:19" ht="240.75" thickBot="1" x14ac:dyDescent="0.3">
      <c r="A55" s="15">
        <v>45</v>
      </c>
      <c r="B55" s="14" t="s">
        <v>222</v>
      </c>
      <c r="C55" s="11" t="s">
        <v>1030</v>
      </c>
      <c r="D55" s="12" t="s">
        <v>218</v>
      </c>
      <c r="E55" s="26" t="s">
        <v>219</v>
      </c>
      <c r="F55" s="26" t="s">
        <v>220</v>
      </c>
      <c r="G55" s="26" t="s">
        <v>177</v>
      </c>
      <c r="H55" s="26" t="s">
        <v>223</v>
      </c>
      <c r="I55" s="26" t="s">
        <v>184</v>
      </c>
      <c r="J55" s="20">
        <v>1</v>
      </c>
      <c r="K55" s="33" t="s">
        <v>224</v>
      </c>
      <c r="L55" s="33" t="s">
        <v>225</v>
      </c>
      <c r="M55" s="20">
        <v>2</v>
      </c>
      <c r="N55" s="32">
        <v>1</v>
      </c>
      <c r="O55" s="10" t="s">
        <v>62</v>
      </c>
      <c r="Q55" s="2" t="s">
        <v>1044</v>
      </c>
      <c r="R55" s="2" t="s">
        <v>1208</v>
      </c>
      <c r="S55" s="2" t="s">
        <v>1209</v>
      </c>
    </row>
    <row r="56" spans="1:19" ht="255.75" thickBot="1" x14ac:dyDescent="0.3">
      <c r="A56" s="15">
        <v>46</v>
      </c>
      <c r="B56" s="14" t="s">
        <v>226</v>
      </c>
      <c r="C56" s="11" t="s">
        <v>1030</v>
      </c>
      <c r="D56" s="12" t="s">
        <v>218</v>
      </c>
      <c r="E56" s="26" t="s">
        <v>219</v>
      </c>
      <c r="F56" s="26" t="s">
        <v>220</v>
      </c>
      <c r="G56" s="26" t="s">
        <v>227</v>
      </c>
      <c r="H56" s="26" t="s">
        <v>228</v>
      </c>
      <c r="I56" s="26" t="s">
        <v>229</v>
      </c>
      <c r="J56" s="20">
        <v>1</v>
      </c>
      <c r="K56" s="33" t="s">
        <v>225</v>
      </c>
      <c r="L56" s="33" t="s">
        <v>230</v>
      </c>
      <c r="M56" s="20">
        <v>10.71</v>
      </c>
      <c r="N56" s="28">
        <v>1</v>
      </c>
      <c r="O56" s="10" t="s">
        <v>62</v>
      </c>
      <c r="Q56" s="2" t="s">
        <v>1044</v>
      </c>
      <c r="R56" s="2" t="s">
        <v>1461</v>
      </c>
      <c r="S56" s="2" t="s">
        <v>1462</v>
      </c>
    </row>
    <row r="57" spans="1:19" ht="240.75" thickBot="1" x14ac:dyDescent="0.3">
      <c r="A57" s="15">
        <v>47</v>
      </c>
      <c r="B57" s="14" t="s">
        <v>231</v>
      </c>
      <c r="C57" s="11" t="s">
        <v>1030</v>
      </c>
      <c r="D57" s="12" t="s">
        <v>218</v>
      </c>
      <c r="E57" s="26" t="s">
        <v>219</v>
      </c>
      <c r="F57" s="26" t="s">
        <v>220</v>
      </c>
      <c r="G57" s="26" t="s">
        <v>232</v>
      </c>
      <c r="H57" s="26" t="s">
        <v>208</v>
      </c>
      <c r="I57" s="26" t="s">
        <v>209</v>
      </c>
      <c r="J57" s="20">
        <v>1</v>
      </c>
      <c r="K57" s="33" t="s">
        <v>225</v>
      </c>
      <c r="L57" s="33" t="s">
        <v>233</v>
      </c>
      <c r="M57" s="20">
        <v>15.14</v>
      </c>
      <c r="N57" s="28">
        <v>1</v>
      </c>
      <c r="O57" s="10" t="s">
        <v>62</v>
      </c>
      <c r="Q57" s="2" t="s">
        <v>1044</v>
      </c>
      <c r="R57" s="7" t="s">
        <v>1463</v>
      </c>
      <c r="S57" s="2" t="s">
        <v>1464</v>
      </c>
    </row>
    <row r="58" spans="1:19" ht="240.75" thickBot="1" x14ac:dyDescent="0.3">
      <c r="A58" s="15">
        <v>48</v>
      </c>
      <c r="B58" s="18" t="s">
        <v>234</v>
      </c>
      <c r="C58" s="11" t="s">
        <v>1030</v>
      </c>
      <c r="D58" s="17" t="s">
        <v>218</v>
      </c>
      <c r="E58" s="26" t="s">
        <v>219</v>
      </c>
      <c r="F58" s="26" t="s">
        <v>220</v>
      </c>
      <c r="G58" s="26" t="s">
        <v>235</v>
      </c>
      <c r="H58" s="26" t="s">
        <v>236</v>
      </c>
      <c r="I58" s="26" t="s">
        <v>237</v>
      </c>
      <c r="J58" s="20">
        <v>4</v>
      </c>
      <c r="K58" s="33" t="s">
        <v>82</v>
      </c>
      <c r="L58" s="33" t="s">
        <v>131</v>
      </c>
      <c r="M58" s="20">
        <v>28.27</v>
      </c>
      <c r="N58" s="54">
        <f>(1)+(1)</f>
        <v>2</v>
      </c>
      <c r="O58" s="10" t="s">
        <v>132</v>
      </c>
      <c r="Q58" s="2" t="s">
        <v>1044</v>
      </c>
      <c r="R58" s="2" t="s">
        <v>1210</v>
      </c>
      <c r="S58" s="2" t="s">
        <v>1211</v>
      </c>
    </row>
    <row r="59" spans="1:19" ht="240.75" thickBot="1" x14ac:dyDescent="0.3">
      <c r="A59" s="15">
        <v>49</v>
      </c>
      <c r="B59" s="18" t="s">
        <v>238</v>
      </c>
      <c r="C59" s="11" t="s">
        <v>1030</v>
      </c>
      <c r="D59" s="17" t="s">
        <v>218</v>
      </c>
      <c r="E59" s="26" t="s">
        <v>219</v>
      </c>
      <c r="F59" s="26" t="s">
        <v>220</v>
      </c>
      <c r="G59" s="26" t="s">
        <v>239</v>
      </c>
      <c r="H59" s="26" t="s">
        <v>240</v>
      </c>
      <c r="I59" s="26" t="s">
        <v>194</v>
      </c>
      <c r="J59" s="20">
        <v>1</v>
      </c>
      <c r="K59" s="33" t="s">
        <v>82</v>
      </c>
      <c r="L59" s="33" t="s">
        <v>131</v>
      </c>
      <c r="M59" s="20">
        <v>28.27</v>
      </c>
      <c r="N59" s="51">
        <f>(1)+(1)</f>
        <v>2</v>
      </c>
      <c r="O59" s="10" t="s">
        <v>132</v>
      </c>
      <c r="Q59" s="2" t="s">
        <v>1044</v>
      </c>
      <c r="R59" s="2" t="s">
        <v>1212</v>
      </c>
      <c r="S59" s="2" t="s">
        <v>1213</v>
      </c>
    </row>
    <row r="60" spans="1:19" ht="210.75" thickBot="1" x14ac:dyDescent="0.3">
      <c r="A60" s="15">
        <v>50</v>
      </c>
      <c r="B60" s="14" t="s">
        <v>241</v>
      </c>
      <c r="C60" s="11" t="s">
        <v>1030</v>
      </c>
      <c r="D60" s="12" t="s">
        <v>242</v>
      </c>
      <c r="E60" s="26" t="s">
        <v>243</v>
      </c>
      <c r="F60" s="26" t="s">
        <v>244</v>
      </c>
      <c r="G60" s="26" t="s">
        <v>145</v>
      </c>
      <c r="H60" s="26" t="s">
        <v>79</v>
      </c>
      <c r="I60" s="26" t="s">
        <v>80</v>
      </c>
      <c r="J60" s="20">
        <v>2</v>
      </c>
      <c r="K60" s="33" t="s">
        <v>122</v>
      </c>
      <c r="L60" s="33" t="s">
        <v>98</v>
      </c>
      <c r="M60" s="20">
        <v>43.57</v>
      </c>
      <c r="N60" s="53">
        <f>(1)+(2)</f>
        <v>3</v>
      </c>
      <c r="O60" s="10" t="s">
        <v>62</v>
      </c>
      <c r="Q60" s="2" t="s">
        <v>1044</v>
      </c>
      <c r="R60" s="9" t="s">
        <v>1171</v>
      </c>
      <c r="S60" s="9" t="s">
        <v>1214</v>
      </c>
    </row>
    <row r="61" spans="1:19" ht="244.5" customHeight="1" thickBot="1" x14ac:dyDescent="0.3">
      <c r="A61" s="15">
        <v>51</v>
      </c>
      <c r="B61" s="14" t="s">
        <v>245</v>
      </c>
      <c r="C61" s="11" t="s">
        <v>1030</v>
      </c>
      <c r="D61" s="12" t="s">
        <v>242</v>
      </c>
      <c r="E61" s="26" t="s">
        <v>243</v>
      </c>
      <c r="F61" s="26" t="s">
        <v>244</v>
      </c>
      <c r="G61" s="26" t="s">
        <v>78</v>
      </c>
      <c r="H61" s="26" t="s">
        <v>79</v>
      </c>
      <c r="I61" s="26" t="s">
        <v>80</v>
      </c>
      <c r="J61" s="20">
        <v>1</v>
      </c>
      <c r="K61" s="33" t="s">
        <v>81</v>
      </c>
      <c r="L61" s="33" t="s">
        <v>82</v>
      </c>
      <c r="M61" s="20">
        <v>31.43</v>
      </c>
      <c r="N61" s="51">
        <f>(1)+(2)</f>
        <v>3</v>
      </c>
      <c r="O61" s="10" t="s">
        <v>62</v>
      </c>
      <c r="Q61" s="2" t="s">
        <v>1044</v>
      </c>
      <c r="R61" s="2" t="s">
        <v>1215</v>
      </c>
      <c r="S61" s="2" t="s">
        <v>1216</v>
      </c>
    </row>
    <row r="62" spans="1:19" ht="375.75" thickBot="1" x14ac:dyDescent="0.3">
      <c r="A62" s="15">
        <v>52</v>
      </c>
      <c r="B62" s="14" t="s">
        <v>246</v>
      </c>
      <c r="C62" s="11" t="s">
        <v>1030</v>
      </c>
      <c r="D62" s="12" t="s">
        <v>242</v>
      </c>
      <c r="E62" s="26" t="s">
        <v>243</v>
      </c>
      <c r="F62" s="26" t="s">
        <v>244</v>
      </c>
      <c r="G62" s="26" t="s">
        <v>247</v>
      </c>
      <c r="H62" s="26" t="s">
        <v>248</v>
      </c>
      <c r="I62" s="26" t="s">
        <v>249</v>
      </c>
      <c r="J62" s="20">
        <v>1</v>
      </c>
      <c r="K62" s="33" t="s">
        <v>250</v>
      </c>
      <c r="L62" s="33" t="s">
        <v>90</v>
      </c>
      <c r="M62" s="20">
        <v>29.29</v>
      </c>
      <c r="N62" s="28">
        <f>(1)+(3)</f>
        <v>4</v>
      </c>
      <c r="O62" s="10" t="s">
        <v>62</v>
      </c>
      <c r="Q62" s="2" t="s">
        <v>1044</v>
      </c>
      <c r="R62" s="2" t="s">
        <v>1465</v>
      </c>
      <c r="S62" s="2" t="s">
        <v>1466</v>
      </c>
    </row>
    <row r="63" spans="1:19" ht="360.75" thickBot="1" x14ac:dyDescent="0.3">
      <c r="A63" s="15">
        <v>53</v>
      </c>
      <c r="B63" s="14" t="s">
        <v>251</v>
      </c>
      <c r="C63" s="11" t="s">
        <v>1030</v>
      </c>
      <c r="D63" s="12" t="s">
        <v>242</v>
      </c>
      <c r="E63" s="26" t="s">
        <v>243</v>
      </c>
      <c r="F63" s="26" t="s">
        <v>244</v>
      </c>
      <c r="G63" s="26" t="s">
        <v>252</v>
      </c>
      <c r="H63" s="26" t="s">
        <v>253</v>
      </c>
      <c r="I63" s="26" t="s">
        <v>254</v>
      </c>
      <c r="J63" s="20">
        <v>1</v>
      </c>
      <c r="K63" s="33" t="s">
        <v>250</v>
      </c>
      <c r="L63" s="33" t="s">
        <v>90</v>
      </c>
      <c r="M63" s="20">
        <v>29.29</v>
      </c>
      <c r="N63" s="28">
        <f>(1)+(3)</f>
        <v>4</v>
      </c>
      <c r="O63" s="10" t="s">
        <v>62</v>
      </c>
      <c r="Q63" s="2" t="s">
        <v>1044</v>
      </c>
      <c r="R63" s="2" t="s">
        <v>1467</v>
      </c>
      <c r="S63" s="2" t="s">
        <v>1468</v>
      </c>
    </row>
    <row r="64" spans="1:19" ht="210.75" thickBot="1" x14ac:dyDescent="0.3">
      <c r="A64" s="15">
        <v>54</v>
      </c>
      <c r="B64" s="14" t="s">
        <v>255</v>
      </c>
      <c r="C64" s="11" t="s">
        <v>1030</v>
      </c>
      <c r="D64" s="12" t="s">
        <v>242</v>
      </c>
      <c r="E64" s="26" t="s">
        <v>243</v>
      </c>
      <c r="F64" s="26" t="s">
        <v>244</v>
      </c>
      <c r="G64" s="26" t="s">
        <v>252</v>
      </c>
      <c r="H64" s="26" t="s">
        <v>256</v>
      </c>
      <c r="I64" s="26" t="s">
        <v>257</v>
      </c>
      <c r="J64" s="20">
        <v>1</v>
      </c>
      <c r="K64" s="33" t="s">
        <v>38</v>
      </c>
      <c r="L64" s="33" t="s">
        <v>258</v>
      </c>
      <c r="M64" s="20">
        <v>17</v>
      </c>
      <c r="N64" s="48">
        <v>1</v>
      </c>
      <c r="O64" s="10" t="s">
        <v>62</v>
      </c>
      <c r="Q64" s="2" t="s">
        <v>1044</v>
      </c>
      <c r="R64" s="2"/>
      <c r="S64" s="2"/>
    </row>
    <row r="65" spans="1:19" ht="210.75" thickBot="1" x14ac:dyDescent="0.3">
      <c r="A65" s="15">
        <v>55</v>
      </c>
      <c r="B65" s="14" t="s">
        <v>259</v>
      </c>
      <c r="C65" s="11" t="s">
        <v>1030</v>
      </c>
      <c r="D65" s="12" t="s">
        <v>242</v>
      </c>
      <c r="E65" s="26" t="s">
        <v>243</v>
      </c>
      <c r="F65" s="26" t="s">
        <v>244</v>
      </c>
      <c r="G65" s="26" t="s">
        <v>260</v>
      </c>
      <c r="H65" s="26" t="s">
        <v>261</v>
      </c>
      <c r="I65" s="26" t="s">
        <v>262</v>
      </c>
      <c r="J65" s="20">
        <v>1</v>
      </c>
      <c r="K65" s="33" t="s">
        <v>185</v>
      </c>
      <c r="L65" s="33" t="s">
        <v>263</v>
      </c>
      <c r="M65" s="20">
        <v>1</v>
      </c>
      <c r="N65" s="51">
        <v>3</v>
      </c>
      <c r="O65" s="10" t="s">
        <v>62</v>
      </c>
      <c r="Q65" s="2" t="s">
        <v>1044</v>
      </c>
      <c r="R65" s="2" t="s">
        <v>1217</v>
      </c>
      <c r="S65" s="2" t="s">
        <v>1218</v>
      </c>
    </row>
    <row r="66" spans="1:19" ht="210.75" thickBot="1" x14ac:dyDescent="0.3">
      <c r="A66" s="15">
        <v>56</v>
      </c>
      <c r="B66" s="18" t="s">
        <v>264</v>
      </c>
      <c r="C66" s="11" t="s">
        <v>1030</v>
      </c>
      <c r="D66" s="17" t="s">
        <v>242</v>
      </c>
      <c r="E66" s="26" t="s">
        <v>243</v>
      </c>
      <c r="F66" s="26" t="s">
        <v>244</v>
      </c>
      <c r="G66" s="26" t="s">
        <v>265</v>
      </c>
      <c r="H66" s="26" t="s">
        <v>266</v>
      </c>
      <c r="I66" s="26" t="s">
        <v>267</v>
      </c>
      <c r="J66" s="20">
        <v>3</v>
      </c>
      <c r="K66" s="33" t="s">
        <v>82</v>
      </c>
      <c r="L66" s="33" t="s">
        <v>131</v>
      </c>
      <c r="M66" s="20">
        <v>28.27</v>
      </c>
      <c r="N66" s="54">
        <f>(1)+(1)</f>
        <v>2</v>
      </c>
      <c r="O66" s="10" t="s">
        <v>132</v>
      </c>
      <c r="Q66" s="2" t="s">
        <v>1044</v>
      </c>
      <c r="R66" s="2" t="s">
        <v>1219</v>
      </c>
      <c r="S66" s="2" t="s">
        <v>1220</v>
      </c>
    </row>
    <row r="67" spans="1:19" ht="315.75" thickBot="1" x14ac:dyDescent="0.3">
      <c r="A67" s="15">
        <v>57</v>
      </c>
      <c r="B67" s="18" t="s">
        <v>268</v>
      </c>
      <c r="C67" s="11" t="s">
        <v>1030</v>
      </c>
      <c r="D67" s="17" t="s">
        <v>242</v>
      </c>
      <c r="E67" s="26" t="s">
        <v>243</v>
      </c>
      <c r="F67" s="26" t="s">
        <v>244</v>
      </c>
      <c r="G67" s="26" t="s">
        <v>235</v>
      </c>
      <c r="H67" s="26" t="s">
        <v>236</v>
      </c>
      <c r="I67" s="26" t="s">
        <v>237</v>
      </c>
      <c r="J67" s="20">
        <v>3</v>
      </c>
      <c r="K67" s="33" t="s">
        <v>82</v>
      </c>
      <c r="L67" s="33" t="s">
        <v>131</v>
      </c>
      <c r="M67" s="20">
        <v>28.27</v>
      </c>
      <c r="N67" s="51">
        <f>(1)+(4)</f>
        <v>5</v>
      </c>
      <c r="O67" s="10" t="s">
        <v>132</v>
      </c>
      <c r="Q67" s="2" t="s">
        <v>1044</v>
      </c>
      <c r="R67" s="2" t="s">
        <v>1221</v>
      </c>
      <c r="S67" s="2" t="s">
        <v>1222</v>
      </c>
    </row>
    <row r="68" spans="1:19" ht="225.75" thickBot="1" x14ac:dyDescent="0.3">
      <c r="A68" s="15">
        <v>58</v>
      </c>
      <c r="B68" s="18" t="s">
        <v>269</v>
      </c>
      <c r="C68" s="11" t="s">
        <v>1030</v>
      </c>
      <c r="D68" s="17" t="s">
        <v>242</v>
      </c>
      <c r="E68" s="26" t="s">
        <v>243</v>
      </c>
      <c r="F68" s="26" t="s">
        <v>244</v>
      </c>
      <c r="G68" s="26" t="s">
        <v>270</v>
      </c>
      <c r="H68" s="26" t="s">
        <v>271</v>
      </c>
      <c r="I68" s="26" t="s">
        <v>272</v>
      </c>
      <c r="J68" s="20">
        <v>1</v>
      </c>
      <c r="K68" s="33" t="s">
        <v>82</v>
      </c>
      <c r="L68" s="33" t="s">
        <v>131</v>
      </c>
      <c r="M68" s="20">
        <v>28.27</v>
      </c>
      <c r="N68" s="51">
        <f>(1)+(4)</f>
        <v>5</v>
      </c>
      <c r="O68" s="10" t="s">
        <v>132</v>
      </c>
      <c r="Q68" s="2" t="s">
        <v>1044</v>
      </c>
      <c r="R68" s="2" t="s">
        <v>1223</v>
      </c>
      <c r="S68" s="2" t="s">
        <v>1224</v>
      </c>
    </row>
    <row r="69" spans="1:19" ht="240.75" thickBot="1" x14ac:dyDescent="0.3">
      <c r="A69" s="15">
        <v>59</v>
      </c>
      <c r="B69" s="14" t="s">
        <v>273</v>
      </c>
      <c r="C69" s="11" t="s">
        <v>1030</v>
      </c>
      <c r="D69" s="12" t="s">
        <v>274</v>
      </c>
      <c r="E69" s="26" t="s">
        <v>275</v>
      </c>
      <c r="F69" s="26" t="s">
        <v>220</v>
      </c>
      <c r="G69" s="26" t="s">
        <v>145</v>
      </c>
      <c r="H69" s="26" t="s">
        <v>79</v>
      </c>
      <c r="I69" s="26" t="s">
        <v>80</v>
      </c>
      <c r="J69" s="20">
        <v>2</v>
      </c>
      <c r="K69" s="33" t="s">
        <v>122</v>
      </c>
      <c r="L69" s="33" t="s">
        <v>98</v>
      </c>
      <c r="M69" s="20">
        <v>43.57</v>
      </c>
      <c r="N69" s="53">
        <f>(1)+(2+2)</f>
        <v>5</v>
      </c>
      <c r="O69" s="10" t="s">
        <v>62</v>
      </c>
      <c r="Q69" s="2" t="s">
        <v>1044</v>
      </c>
      <c r="R69" s="9" t="s">
        <v>1171</v>
      </c>
      <c r="S69" s="9" t="s">
        <v>1225</v>
      </c>
    </row>
    <row r="70" spans="1:19" ht="240.75" thickBot="1" x14ac:dyDescent="0.3">
      <c r="A70" s="15">
        <v>60</v>
      </c>
      <c r="B70" s="14" t="s">
        <v>276</v>
      </c>
      <c r="C70" s="11" t="s">
        <v>1030</v>
      </c>
      <c r="D70" s="12" t="s">
        <v>274</v>
      </c>
      <c r="E70" s="26" t="s">
        <v>275</v>
      </c>
      <c r="F70" s="26" t="s">
        <v>220</v>
      </c>
      <c r="G70" s="26" t="s">
        <v>78</v>
      </c>
      <c r="H70" s="26" t="s">
        <v>79</v>
      </c>
      <c r="I70" s="26" t="s">
        <v>80</v>
      </c>
      <c r="J70" s="20">
        <v>1</v>
      </c>
      <c r="K70" s="33" t="s">
        <v>81</v>
      </c>
      <c r="L70" s="33" t="s">
        <v>82</v>
      </c>
      <c r="M70" s="20">
        <v>31.43</v>
      </c>
      <c r="N70" s="51">
        <f>(1)+(2)</f>
        <v>3</v>
      </c>
      <c r="O70" s="10" t="s">
        <v>62</v>
      </c>
      <c r="Q70" s="2" t="s">
        <v>1044</v>
      </c>
      <c r="R70" s="2" t="s">
        <v>1226</v>
      </c>
      <c r="S70" s="2" t="s">
        <v>1227</v>
      </c>
    </row>
    <row r="71" spans="1:19" ht="240.75" thickBot="1" x14ac:dyDescent="0.3">
      <c r="A71" s="15">
        <v>61</v>
      </c>
      <c r="B71" s="14" t="s">
        <v>277</v>
      </c>
      <c r="C71" s="11" t="s">
        <v>1030</v>
      </c>
      <c r="D71" s="12" t="s">
        <v>274</v>
      </c>
      <c r="E71" s="26" t="s">
        <v>275</v>
      </c>
      <c r="F71" s="26" t="s">
        <v>220</v>
      </c>
      <c r="G71" s="26" t="s">
        <v>278</v>
      </c>
      <c r="H71" s="26" t="s">
        <v>279</v>
      </c>
      <c r="I71" s="26" t="s">
        <v>280</v>
      </c>
      <c r="J71" s="20">
        <v>1</v>
      </c>
      <c r="K71" s="33" t="s">
        <v>122</v>
      </c>
      <c r="L71" s="33" t="s">
        <v>258</v>
      </c>
      <c r="M71" s="20">
        <v>4.1399999999999997</v>
      </c>
      <c r="N71" s="48">
        <v>1</v>
      </c>
      <c r="O71" s="10" t="s">
        <v>62</v>
      </c>
      <c r="Q71" s="2" t="s">
        <v>1044</v>
      </c>
      <c r="R71" s="2"/>
      <c r="S71" s="2"/>
    </row>
    <row r="72" spans="1:19" ht="240.75" thickBot="1" x14ac:dyDescent="0.3">
      <c r="A72" s="15">
        <v>62</v>
      </c>
      <c r="B72" s="14" t="s">
        <v>281</v>
      </c>
      <c r="C72" s="11" t="s">
        <v>1030</v>
      </c>
      <c r="D72" s="12" t="s">
        <v>274</v>
      </c>
      <c r="E72" s="26" t="s">
        <v>275</v>
      </c>
      <c r="F72" s="26" t="s">
        <v>220</v>
      </c>
      <c r="G72" s="26" t="s">
        <v>282</v>
      </c>
      <c r="H72" s="26" t="s">
        <v>283</v>
      </c>
      <c r="I72" s="26" t="s">
        <v>284</v>
      </c>
      <c r="J72" s="20">
        <v>10</v>
      </c>
      <c r="K72" s="33" t="s">
        <v>285</v>
      </c>
      <c r="L72" s="33" t="s">
        <v>204</v>
      </c>
      <c r="M72" s="20">
        <v>9</v>
      </c>
      <c r="N72" s="28">
        <f>(1)+(9+1)</f>
        <v>11</v>
      </c>
      <c r="O72" s="10" t="s">
        <v>62</v>
      </c>
      <c r="Q72" s="2" t="s">
        <v>1044</v>
      </c>
      <c r="R72" s="2" t="s">
        <v>1469</v>
      </c>
      <c r="S72" s="2" t="s">
        <v>1470</v>
      </c>
    </row>
    <row r="73" spans="1:19" ht="240.75" thickBot="1" x14ac:dyDescent="0.3">
      <c r="A73" s="15">
        <v>63</v>
      </c>
      <c r="B73" s="18" t="s">
        <v>286</v>
      </c>
      <c r="C73" s="11" t="s">
        <v>1030</v>
      </c>
      <c r="D73" s="17" t="s">
        <v>274</v>
      </c>
      <c r="E73" s="26" t="s">
        <v>275</v>
      </c>
      <c r="F73" s="26" t="s">
        <v>220</v>
      </c>
      <c r="G73" s="26" t="s">
        <v>287</v>
      </c>
      <c r="H73" s="26" t="s">
        <v>288</v>
      </c>
      <c r="I73" s="26" t="s">
        <v>289</v>
      </c>
      <c r="J73" s="20">
        <v>1</v>
      </c>
      <c r="K73" s="33" t="s">
        <v>82</v>
      </c>
      <c r="L73" s="33" t="s">
        <v>131</v>
      </c>
      <c r="M73" s="20">
        <v>28.27</v>
      </c>
      <c r="N73" s="51">
        <f>(2)+(1)</f>
        <v>3</v>
      </c>
      <c r="O73" s="10" t="s">
        <v>132</v>
      </c>
      <c r="Q73" s="2" t="s">
        <v>1044</v>
      </c>
      <c r="R73" s="2" t="s">
        <v>1228</v>
      </c>
      <c r="S73" s="2" t="s">
        <v>1229</v>
      </c>
    </row>
    <row r="74" spans="1:19" ht="240.75" thickBot="1" x14ac:dyDescent="0.3">
      <c r="A74" s="15">
        <v>64</v>
      </c>
      <c r="B74" s="18" t="s">
        <v>290</v>
      </c>
      <c r="C74" s="11" t="s">
        <v>1030</v>
      </c>
      <c r="D74" s="17" t="s">
        <v>274</v>
      </c>
      <c r="E74" s="26" t="s">
        <v>275</v>
      </c>
      <c r="F74" s="26" t="s">
        <v>220</v>
      </c>
      <c r="G74" s="26" t="s">
        <v>282</v>
      </c>
      <c r="H74" s="26" t="s">
        <v>283</v>
      </c>
      <c r="I74" s="26" t="s">
        <v>284</v>
      </c>
      <c r="J74" s="20">
        <v>2</v>
      </c>
      <c r="K74" s="33" t="s">
        <v>82</v>
      </c>
      <c r="L74" s="33" t="s">
        <v>131</v>
      </c>
      <c r="M74" s="20">
        <v>28.27</v>
      </c>
      <c r="N74" s="32">
        <v>9</v>
      </c>
      <c r="O74" s="10" t="s">
        <v>132</v>
      </c>
      <c r="Q74" s="2" t="s">
        <v>1044</v>
      </c>
      <c r="R74" s="2" t="s">
        <v>1230</v>
      </c>
      <c r="S74" s="2" t="s">
        <v>1231</v>
      </c>
    </row>
    <row r="75" spans="1:19" ht="378.75" customHeight="1" thickBot="1" x14ac:dyDescent="0.3">
      <c r="A75" s="15">
        <v>65</v>
      </c>
      <c r="B75" s="18" t="s">
        <v>291</v>
      </c>
      <c r="C75" s="11" t="s">
        <v>1030</v>
      </c>
      <c r="D75" s="17" t="s">
        <v>274</v>
      </c>
      <c r="E75" s="26" t="s">
        <v>275</v>
      </c>
      <c r="F75" s="26" t="s">
        <v>220</v>
      </c>
      <c r="G75" s="26" t="s">
        <v>292</v>
      </c>
      <c r="H75" s="26" t="s">
        <v>293</v>
      </c>
      <c r="I75" s="26" t="s">
        <v>294</v>
      </c>
      <c r="J75" s="20">
        <v>1</v>
      </c>
      <c r="K75" s="33" t="s">
        <v>82</v>
      </c>
      <c r="L75" s="33" t="s">
        <v>131</v>
      </c>
      <c r="M75" s="20">
        <v>28.27</v>
      </c>
      <c r="N75" s="51">
        <f>(1)+(2)</f>
        <v>3</v>
      </c>
      <c r="O75" s="10" t="s">
        <v>132</v>
      </c>
      <c r="Q75" s="2" t="s">
        <v>1044</v>
      </c>
      <c r="R75" s="2" t="s">
        <v>1236</v>
      </c>
      <c r="S75" s="2" t="s">
        <v>1237</v>
      </c>
    </row>
    <row r="76" spans="1:19" ht="225.75" thickBot="1" x14ac:dyDescent="0.3">
      <c r="A76" s="15">
        <v>66</v>
      </c>
      <c r="B76" s="14" t="s">
        <v>295</v>
      </c>
      <c r="C76" s="11" t="s">
        <v>1030</v>
      </c>
      <c r="D76" s="12" t="s">
        <v>296</v>
      </c>
      <c r="E76" s="26" t="s">
        <v>297</v>
      </c>
      <c r="F76" s="26" t="s">
        <v>298</v>
      </c>
      <c r="G76" s="26" t="s">
        <v>145</v>
      </c>
      <c r="H76" s="26" t="s">
        <v>79</v>
      </c>
      <c r="I76" s="26" t="s">
        <v>80</v>
      </c>
      <c r="J76" s="20">
        <v>2</v>
      </c>
      <c r="K76" s="33" t="s">
        <v>122</v>
      </c>
      <c r="L76" s="33" t="s">
        <v>98</v>
      </c>
      <c r="M76" s="20">
        <v>43.57</v>
      </c>
      <c r="N76" s="51">
        <f>(1)+(2)</f>
        <v>3</v>
      </c>
      <c r="O76" s="10" t="s">
        <v>62</v>
      </c>
      <c r="Q76" s="2" t="s">
        <v>1044</v>
      </c>
      <c r="R76" s="2" t="s">
        <v>1238</v>
      </c>
      <c r="S76" s="2" t="s">
        <v>1239</v>
      </c>
    </row>
    <row r="77" spans="1:19" ht="409.6" thickBot="1" x14ac:dyDescent="0.3">
      <c r="A77" s="15">
        <v>67</v>
      </c>
      <c r="B77" s="14" t="s">
        <v>299</v>
      </c>
      <c r="C77" s="11" t="s">
        <v>1030</v>
      </c>
      <c r="D77" s="12" t="s">
        <v>296</v>
      </c>
      <c r="E77" s="26" t="s">
        <v>297</v>
      </c>
      <c r="F77" s="26" t="s">
        <v>298</v>
      </c>
      <c r="G77" s="26" t="s">
        <v>300</v>
      </c>
      <c r="H77" s="26" t="s">
        <v>301</v>
      </c>
      <c r="I77" s="26" t="s">
        <v>302</v>
      </c>
      <c r="J77" s="20">
        <v>1</v>
      </c>
      <c r="K77" s="33" t="s">
        <v>224</v>
      </c>
      <c r="L77" s="33" t="s">
        <v>122</v>
      </c>
      <c r="M77" s="20">
        <v>4</v>
      </c>
      <c r="N77" s="52">
        <v>0</v>
      </c>
      <c r="O77" s="10" t="s">
        <v>62</v>
      </c>
      <c r="Q77" s="2" t="s">
        <v>1044</v>
      </c>
      <c r="R77" s="2" t="s">
        <v>1471</v>
      </c>
      <c r="S77" s="2" t="s">
        <v>1472</v>
      </c>
    </row>
    <row r="78" spans="1:19" ht="360.75" thickBot="1" x14ac:dyDescent="0.3">
      <c r="A78" s="15">
        <v>68</v>
      </c>
      <c r="B78" s="14" t="s">
        <v>303</v>
      </c>
      <c r="C78" s="11" t="s">
        <v>1030</v>
      </c>
      <c r="D78" s="12" t="s">
        <v>296</v>
      </c>
      <c r="E78" s="26" t="s">
        <v>297</v>
      </c>
      <c r="F78" s="26" t="s">
        <v>298</v>
      </c>
      <c r="G78" s="26" t="s">
        <v>304</v>
      </c>
      <c r="H78" s="26" t="s">
        <v>305</v>
      </c>
      <c r="I78" s="26" t="s">
        <v>302</v>
      </c>
      <c r="J78" s="20">
        <v>1</v>
      </c>
      <c r="K78" s="33" t="s">
        <v>306</v>
      </c>
      <c r="L78" s="33" t="s">
        <v>258</v>
      </c>
      <c r="M78" s="20">
        <v>10.14</v>
      </c>
      <c r="N78" s="52">
        <v>0</v>
      </c>
      <c r="O78" s="10" t="s">
        <v>62</v>
      </c>
      <c r="Q78" s="2" t="s">
        <v>1044</v>
      </c>
      <c r="R78" s="2" t="s">
        <v>1473</v>
      </c>
      <c r="S78" s="2" t="s">
        <v>1474</v>
      </c>
    </row>
    <row r="79" spans="1:19" ht="195.75" thickBot="1" x14ac:dyDescent="0.3">
      <c r="A79" s="15">
        <v>69</v>
      </c>
      <c r="B79" s="18" t="s">
        <v>307</v>
      </c>
      <c r="C79" s="11" t="s">
        <v>1030</v>
      </c>
      <c r="D79" s="17" t="s">
        <v>296</v>
      </c>
      <c r="E79" s="26" t="s">
        <v>297</v>
      </c>
      <c r="F79" s="26" t="s">
        <v>298</v>
      </c>
      <c r="G79" s="26" t="s">
        <v>308</v>
      </c>
      <c r="H79" s="26" t="s">
        <v>309</v>
      </c>
      <c r="I79" s="26" t="s">
        <v>310</v>
      </c>
      <c r="J79" s="20">
        <v>1</v>
      </c>
      <c r="K79" s="33" t="s">
        <v>82</v>
      </c>
      <c r="L79" s="33" t="s">
        <v>131</v>
      </c>
      <c r="M79" s="20">
        <v>28.27</v>
      </c>
      <c r="N79" s="35">
        <v>0</v>
      </c>
      <c r="O79" s="10" t="s">
        <v>132</v>
      </c>
      <c r="Q79" s="2" t="s">
        <v>1044</v>
      </c>
      <c r="R79" s="2" t="s">
        <v>1240</v>
      </c>
      <c r="S79" s="2" t="s">
        <v>1241</v>
      </c>
    </row>
    <row r="80" spans="1:19" ht="90.75" thickBot="1" x14ac:dyDescent="0.3">
      <c r="A80" s="15">
        <v>70</v>
      </c>
      <c r="B80" s="14" t="s">
        <v>311</v>
      </c>
      <c r="C80" s="11" t="s">
        <v>1030</v>
      </c>
      <c r="D80" s="12" t="s">
        <v>312</v>
      </c>
      <c r="E80" s="26" t="s">
        <v>313</v>
      </c>
      <c r="F80" s="26" t="s">
        <v>314</v>
      </c>
      <c r="G80" s="26" t="s">
        <v>315</v>
      </c>
      <c r="H80" s="26" t="s">
        <v>316</v>
      </c>
      <c r="I80" s="26" t="s">
        <v>317</v>
      </c>
      <c r="J80" s="20">
        <v>1</v>
      </c>
      <c r="K80" s="33" t="s">
        <v>318</v>
      </c>
      <c r="L80" s="33" t="s">
        <v>319</v>
      </c>
      <c r="M80" s="20">
        <v>4.29</v>
      </c>
      <c r="N80" s="48">
        <v>1</v>
      </c>
      <c r="O80" s="10" t="s">
        <v>62</v>
      </c>
      <c r="Q80" s="2" t="s">
        <v>1044</v>
      </c>
      <c r="R80" s="2"/>
      <c r="S80" s="2"/>
    </row>
    <row r="81" spans="1:19" ht="255.75" thickBot="1" x14ac:dyDescent="0.3">
      <c r="A81" s="15">
        <v>71</v>
      </c>
      <c r="B81" s="14" t="s">
        <v>320</v>
      </c>
      <c r="C81" s="11" t="s">
        <v>1030</v>
      </c>
      <c r="D81" s="12" t="s">
        <v>312</v>
      </c>
      <c r="E81" s="26" t="s">
        <v>313</v>
      </c>
      <c r="F81" s="26" t="s">
        <v>314</v>
      </c>
      <c r="G81" s="26" t="s">
        <v>321</v>
      </c>
      <c r="H81" s="26" t="s">
        <v>322</v>
      </c>
      <c r="I81" s="26" t="s">
        <v>280</v>
      </c>
      <c r="J81" s="20">
        <v>2</v>
      </c>
      <c r="K81" s="33" t="s">
        <v>318</v>
      </c>
      <c r="L81" s="33" t="s">
        <v>319</v>
      </c>
      <c r="M81" s="20">
        <v>4.29</v>
      </c>
      <c r="N81" s="28">
        <f>2+4</f>
        <v>6</v>
      </c>
      <c r="O81" s="10" t="s">
        <v>62</v>
      </c>
      <c r="Q81" s="2" t="s">
        <v>1044</v>
      </c>
      <c r="R81" s="2" t="s">
        <v>1475</v>
      </c>
      <c r="S81" s="2" t="s">
        <v>1476</v>
      </c>
    </row>
    <row r="82" spans="1:19" ht="105.75" thickBot="1" x14ac:dyDescent="0.3">
      <c r="A82" s="15">
        <v>72</v>
      </c>
      <c r="B82" s="14" t="s">
        <v>323</v>
      </c>
      <c r="C82" s="11" t="s">
        <v>1030</v>
      </c>
      <c r="D82" s="12" t="s">
        <v>312</v>
      </c>
      <c r="E82" s="26" t="s">
        <v>313</v>
      </c>
      <c r="F82" s="26" t="s">
        <v>314</v>
      </c>
      <c r="G82" s="26" t="s">
        <v>145</v>
      </c>
      <c r="H82" s="26" t="s">
        <v>79</v>
      </c>
      <c r="I82" s="26" t="s">
        <v>80</v>
      </c>
      <c r="J82" s="20">
        <v>2</v>
      </c>
      <c r="K82" s="33" t="s">
        <v>122</v>
      </c>
      <c r="L82" s="33" t="s">
        <v>98</v>
      </c>
      <c r="M82" s="20">
        <v>43.57</v>
      </c>
      <c r="N82" s="51">
        <f>(1)+(2)</f>
        <v>3</v>
      </c>
      <c r="O82" s="10" t="s">
        <v>62</v>
      </c>
      <c r="Q82" s="2" t="s">
        <v>1044</v>
      </c>
      <c r="R82" s="2" t="s">
        <v>1171</v>
      </c>
      <c r="S82" s="2" t="s">
        <v>1242</v>
      </c>
    </row>
    <row r="83" spans="1:19" ht="240.75" thickBot="1" x14ac:dyDescent="0.3">
      <c r="A83" s="15">
        <v>73</v>
      </c>
      <c r="B83" s="18" t="s">
        <v>324</v>
      </c>
      <c r="C83" s="11" t="s">
        <v>1030</v>
      </c>
      <c r="D83" s="12" t="s">
        <v>312</v>
      </c>
      <c r="E83" s="26" t="s">
        <v>313</v>
      </c>
      <c r="F83" s="26" t="s">
        <v>314</v>
      </c>
      <c r="G83" s="26" t="s">
        <v>212</v>
      </c>
      <c r="H83" s="26" t="s">
        <v>325</v>
      </c>
      <c r="I83" s="26" t="s">
        <v>310</v>
      </c>
      <c r="J83" s="20">
        <v>1</v>
      </c>
      <c r="K83" s="33" t="s">
        <v>82</v>
      </c>
      <c r="L83" s="33" t="s">
        <v>131</v>
      </c>
      <c r="M83" s="20">
        <v>28.27</v>
      </c>
      <c r="N83" s="32">
        <v>2</v>
      </c>
      <c r="O83" s="10" t="s">
        <v>132</v>
      </c>
      <c r="Q83" s="2" t="s">
        <v>1044</v>
      </c>
      <c r="R83" s="2" t="s">
        <v>1244</v>
      </c>
      <c r="S83" s="2" t="s">
        <v>1243</v>
      </c>
    </row>
    <row r="84" spans="1:19" ht="240.75" thickBot="1" x14ac:dyDescent="0.3">
      <c r="A84" s="15">
        <v>74</v>
      </c>
      <c r="B84" s="14" t="s">
        <v>326</v>
      </c>
      <c r="C84" s="11" t="s">
        <v>1030</v>
      </c>
      <c r="D84" s="12" t="s">
        <v>327</v>
      </c>
      <c r="E84" s="26" t="s">
        <v>328</v>
      </c>
      <c r="F84" s="26" t="s">
        <v>329</v>
      </c>
      <c r="G84" s="26" t="s">
        <v>330</v>
      </c>
      <c r="H84" s="26" t="s">
        <v>331</v>
      </c>
      <c r="I84" s="26" t="s">
        <v>332</v>
      </c>
      <c r="J84" s="20">
        <v>1</v>
      </c>
      <c r="K84" s="33" t="s">
        <v>333</v>
      </c>
      <c r="L84" s="33" t="s">
        <v>258</v>
      </c>
      <c r="M84" s="20">
        <v>7.43</v>
      </c>
      <c r="N84" s="28">
        <f>1+1</f>
        <v>2</v>
      </c>
      <c r="O84" s="10" t="s">
        <v>62</v>
      </c>
      <c r="Q84" s="2" t="s">
        <v>1044</v>
      </c>
      <c r="R84" s="2" t="s">
        <v>1477</v>
      </c>
      <c r="S84" s="2" t="s">
        <v>1478</v>
      </c>
    </row>
    <row r="85" spans="1:19" ht="105.75" thickBot="1" x14ac:dyDescent="0.3">
      <c r="A85" s="15">
        <v>75</v>
      </c>
      <c r="B85" s="14" t="s">
        <v>334</v>
      </c>
      <c r="C85" s="11" t="s">
        <v>1030</v>
      </c>
      <c r="D85" s="12" t="s">
        <v>327</v>
      </c>
      <c r="E85" s="26" t="s">
        <v>328</v>
      </c>
      <c r="F85" s="26" t="s">
        <v>329</v>
      </c>
      <c r="G85" s="26" t="s">
        <v>145</v>
      </c>
      <c r="H85" s="26" t="s">
        <v>79</v>
      </c>
      <c r="I85" s="26" t="s">
        <v>80</v>
      </c>
      <c r="J85" s="20">
        <v>2</v>
      </c>
      <c r="K85" s="33" t="s">
        <v>122</v>
      </c>
      <c r="L85" s="33" t="s">
        <v>98</v>
      </c>
      <c r="M85" s="20">
        <v>43.57</v>
      </c>
      <c r="N85" s="51">
        <f>(1)+(2)</f>
        <v>3</v>
      </c>
      <c r="O85" s="10" t="s">
        <v>62</v>
      </c>
      <c r="Q85" s="2" t="s">
        <v>1044</v>
      </c>
      <c r="R85" s="9" t="s">
        <v>1245</v>
      </c>
      <c r="S85" s="9" t="s">
        <v>1246</v>
      </c>
    </row>
    <row r="86" spans="1:19" ht="240.75" thickBot="1" x14ac:dyDescent="0.3">
      <c r="A86" s="15">
        <v>76</v>
      </c>
      <c r="B86" s="14" t="s">
        <v>335</v>
      </c>
      <c r="C86" s="11" t="s">
        <v>1030</v>
      </c>
      <c r="D86" s="12" t="s">
        <v>327</v>
      </c>
      <c r="E86" s="26" t="s">
        <v>328</v>
      </c>
      <c r="F86" s="26" t="s">
        <v>329</v>
      </c>
      <c r="G86" s="26" t="s">
        <v>78</v>
      </c>
      <c r="H86" s="26" t="s">
        <v>79</v>
      </c>
      <c r="I86" s="26" t="s">
        <v>80</v>
      </c>
      <c r="J86" s="20">
        <v>1</v>
      </c>
      <c r="K86" s="33" t="s">
        <v>81</v>
      </c>
      <c r="L86" s="33" t="s">
        <v>82</v>
      </c>
      <c r="M86" s="20">
        <v>31.43</v>
      </c>
      <c r="N86" s="51">
        <f>(1)+(2)</f>
        <v>3</v>
      </c>
      <c r="O86" s="10" t="s">
        <v>62</v>
      </c>
      <c r="Q86" s="2" t="s">
        <v>1044</v>
      </c>
      <c r="R86" s="2" t="s">
        <v>1247</v>
      </c>
      <c r="S86" s="2" t="s">
        <v>1248</v>
      </c>
    </row>
    <row r="87" spans="1:19" ht="90.75" thickBot="1" x14ac:dyDescent="0.3">
      <c r="A87" s="15">
        <v>77</v>
      </c>
      <c r="B87" s="14" t="s">
        <v>336</v>
      </c>
      <c r="C87" s="11" t="s">
        <v>1030</v>
      </c>
      <c r="D87" s="12" t="s">
        <v>327</v>
      </c>
      <c r="E87" s="26" t="s">
        <v>328</v>
      </c>
      <c r="F87" s="26" t="s">
        <v>329</v>
      </c>
      <c r="G87" s="26" t="s">
        <v>337</v>
      </c>
      <c r="H87" s="26" t="s">
        <v>316</v>
      </c>
      <c r="I87" s="26" t="s">
        <v>338</v>
      </c>
      <c r="J87" s="20">
        <v>2</v>
      </c>
      <c r="K87" s="33" t="s">
        <v>318</v>
      </c>
      <c r="L87" s="33" t="s">
        <v>153</v>
      </c>
      <c r="M87" s="20">
        <v>6</v>
      </c>
      <c r="N87" s="48">
        <v>2</v>
      </c>
      <c r="O87" s="10" t="s">
        <v>62</v>
      </c>
      <c r="Q87" s="2" t="s">
        <v>1044</v>
      </c>
      <c r="R87" s="2"/>
      <c r="S87" s="2"/>
    </row>
    <row r="88" spans="1:19" ht="105.75" thickBot="1" x14ac:dyDescent="0.3">
      <c r="A88" s="15">
        <v>78</v>
      </c>
      <c r="B88" s="14" t="s">
        <v>339</v>
      </c>
      <c r="C88" s="11" t="s">
        <v>1030</v>
      </c>
      <c r="D88" s="12" t="s">
        <v>327</v>
      </c>
      <c r="E88" s="26" t="s">
        <v>328</v>
      </c>
      <c r="F88" s="26" t="s">
        <v>340</v>
      </c>
      <c r="G88" s="26" t="s">
        <v>341</v>
      </c>
      <c r="H88" s="26" t="s">
        <v>342</v>
      </c>
      <c r="I88" s="26" t="s">
        <v>343</v>
      </c>
      <c r="J88" s="20">
        <v>2</v>
      </c>
      <c r="K88" s="33" t="s">
        <v>344</v>
      </c>
      <c r="L88" s="33" t="s">
        <v>345</v>
      </c>
      <c r="M88" s="20">
        <v>1</v>
      </c>
      <c r="N88" s="48">
        <v>2</v>
      </c>
      <c r="O88" s="10" t="s">
        <v>62</v>
      </c>
      <c r="Q88" s="2" t="s">
        <v>1044</v>
      </c>
      <c r="R88" s="2"/>
      <c r="S88" s="2"/>
    </row>
    <row r="89" spans="1:19" ht="150.75" thickBot="1" x14ac:dyDescent="0.3">
      <c r="A89" s="15">
        <v>79</v>
      </c>
      <c r="B89" s="18" t="s">
        <v>346</v>
      </c>
      <c r="C89" s="11" t="s">
        <v>1030</v>
      </c>
      <c r="D89" s="17" t="s">
        <v>327</v>
      </c>
      <c r="E89" s="26" t="s">
        <v>328</v>
      </c>
      <c r="F89" s="26" t="s">
        <v>340</v>
      </c>
      <c r="G89" s="26" t="s">
        <v>212</v>
      </c>
      <c r="H89" s="26" t="s">
        <v>165</v>
      </c>
      <c r="I89" s="26" t="s">
        <v>166</v>
      </c>
      <c r="J89" s="20">
        <v>1</v>
      </c>
      <c r="K89" s="33" t="s">
        <v>82</v>
      </c>
      <c r="L89" s="33" t="s">
        <v>131</v>
      </c>
      <c r="M89" s="20">
        <v>28.27</v>
      </c>
      <c r="N89" s="32">
        <v>4</v>
      </c>
      <c r="O89" s="10" t="s">
        <v>132</v>
      </c>
      <c r="Q89" s="2" t="s">
        <v>1044</v>
      </c>
      <c r="R89" s="2" t="s">
        <v>1249</v>
      </c>
      <c r="S89" s="2" t="s">
        <v>1250</v>
      </c>
    </row>
    <row r="90" spans="1:19" ht="255.75" thickBot="1" x14ac:dyDescent="0.3">
      <c r="A90" s="15">
        <v>80</v>
      </c>
      <c r="B90" s="18" t="s">
        <v>347</v>
      </c>
      <c r="C90" s="11" t="s">
        <v>1030</v>
      </c>
      <c r="D90" s="17" t="s">
        <v>327</v>
      </c>
      <c r="E90" s="26" t="s">
        <v>328</v>
      </c>
      <c r="F90" s="26" t="s">
        <v>340</v>
      </c>
      <c r="G90" s="26" t="s">
        <v>214</v>
      </c>
      <c r="H90" s="26" t="s">
        <v>215</v>
      </c>
      <c r="I90" s="26" t="s">
        <v>216</v>
      </c>
      <c r="J90" s="20">
        <v>1</v>
      </c>
      <c r="K90" s="33" t="s">
        <v>82</v>
      </c>
      <c r="L90" s="33" t="s">
        <v>131</v>
      </c>
      <c r="M90" s="20">
        <v>28.27</v>
      </c>
      <c r="N90" s="51">
        <f>(1)+(1)</f>
        <v>2</v>
      </c>
      <c r="O90" s="10" t="s">
        <v>132</v>
      </c>
      <c r="Q90" s="2" t="s">
        <v>1044</v>
      </c>
      <c r="R90" s="2" t="s">
        <v>1251</v>
      </c>
      <c r="S90" s="2" t="s">
        <v>1252</v>
      </c>
    </row>
    <row r="91" spans="1:19" ht="195.75" thickBot="1" x14ac:dyDescent="0.3">
      <c r="A91" s="15">
        <v>81</v>
      </c>
      <c r="B91" s="14" t="s">
        <v>348</v>
      </c>
      <c r="C91" s="11" t="s">
        <v>1030</v>
      </c>
      <c r="D91" s="12" t="s">
        <v>349</v>
      </c>
      <c r="E91" s="26" t="s">
        <v>350</v>
      </c>
      <c r="F91" s="26" t="s">
        <v>86</v>
      </c>
      <c r="G91" s="26" t="s">
        <v>87</v>
      </c>
      <c r="H91" s="26" t="s">
        <v>88</v>
      </c>
      <c r="I91" s="26" t="s">
        <v>89</v>
      </c>
      <c r="J91" s="20">
        <v>1</v>
      </c>
      <c r="K91" s="33" t="s">
        <v>81</v>
      </c>
      <c r="L91" s="33" t="s">
        <v>90</v>
      </c>
      <c r="M91" s="20">
        <v>27</v>
      </c>
      <c r="N91" s="48">
        <v>1</v>
      </c>
      <c r="O91" s="10" t="s">
        <v>62</v>
      </c>
      <c r="Q91" s="1" t="s">
        <v>1042</v>
      </c>
      <c r="R91" s="1"/>
      <c r="S91" s="1"/>
    </row>
    <row r="92" spans="1:19" ht="180.75" thickBot="1" x14ac:dyDescent="0.3">
      <c r="A92" s="15">
        <v>82</v>
      </c>
      <c r="B92" s="14" t="s">
        <v>351</v>
      </c>
      <c r="C92" s="11" t="s">
        <v>1030</v>
      </c>
      <c r="D92" s="12" t="s">
        <v>352</v>
      </c>
      <c r="E92" s="26" t="s">
        <v>353</v>
      </c>
      <c r="F92" s="26" t="s">
        <v>112</v>
      </c>
      <c r="G92" s="26" t="s">
        <v>113</v>
      </c>
      <c r="H92" s="26" t="s">
        <v>79</v>
      </c>
      <c r="I92" s="26" t="s">
        <v>80</v>
      </c>
      <c r="J92" s="20">
        <v>1</v>
      </c>
      <c r="K92" s="33" t="s">
        <v>81</v>
      </c>
      <c r="L92" s="33" t="s">
        <v>82</v>
      </c>
      <c r="M92" s="20">
        <v>31.43</v>
      </c>
      <c r="N92" s="32">
        <v>1</v>
      </c>
      <c r="O92" s="10" t="s">
        <v>62</v>
      </c>
      <c r="Q92" s="1" t="s">
        <v>1042</v>
      </c>
      <c r="R92" s="1" t="s">
        <v>1412</v>
      </c>
      <c r="S92" s="1" t="s">
        <v>1418</v>
      </c>
    </row>
    <row r="93" spans="1:19" ht="120.75" thickBot="1" x14ac:dyDescent="0.3">
      <c r="A93" s="15">
        <v>83</v>
      </c>
      <c r="B93" s="14" t="s">
        <v>354</v>
      </c>
      <c r="C93" s="11" t="s">
        <v>1030</v>
      </c>
      <c r="D93" s="12" t="s">
        <v>355</v>
      </c>
      <c r="E93" s="26" t="s">
        <v>356</v>
      </c>
      <c r="F93" s="26" t="s">
        <v>357</v>
      </c>
      <c r="G93" s="26" t="s">
        <v>145</v>
      </c>
      <c r="H93" s="26" t="s">
        <v>79</v>
      </c>
      <c r="I93" s="26" t="s">
        <v>80</v>
      </c>
      <c r="J93" s="20">
        <v>2</v>
      </c>
      <c r="K93" s="33" t="s">
        <v>122</v>
      </c>
      <c r="L93" s="33" t="s">
        <v>98</v>
      </c>
      <c r="M93" s="20">
        <v>43.57</v>
      </c>
      <c r="N93" s="32">
        <v>2</v>
      </c>
      <c r="O93" s="10" t="s">
        <v>62</v>
      </c>
      <c r="Q93" s="1" t="s">
        <v>1042</v>
      </c>
      <c r="R93" s="1" t="s">
        <v>1412</v>
      </c>
      <c r="S93" s="1" t="s">
        <v>1419</v>
      </c>
    </row>
    <row r="94" spans="1:19" ht="120.75" thickBot="1" x14ac:dyDescent="0.3">
      <c r="A94" s="15">
        <v>84</v>
      </c>
      <c r="B94" s="14" t="s">
        <v>358</v>
      </c>
      <c r="C94" s="11" t="s">
        <v>1030</v>
      </c>
      <c r="D94" s="12" t="s">
        <v>355</v>
      </c>
      <c r="E94" s="26" t="s">
        <v>356</v>
      </c>
      <c r="F94" s="26" t="s">
        <v>357</v>
      </c>
      <c r="G94" s="26" t="s">
        <v>359</v>
      </c>
      <c r="H94" s="26" t="s">
        <v>360</v>
      </c>
      <c r="I94" s="26" t="s">
        <v>361</v>
      </c>
      <c r="J94" s="20">
        <v>4</v>
      </c>
      <c r="K94" s="33" t="s">
        <v>204</v>
      </c>
      <c r="L94" s="33" t="s">
        <v>131</v>
      </c>
      <c r="M94" s="20">
        <v>52.14</v>
      </c>
      <c r="N94" s="35">
        <f>(2)+(1)</f>
        <v>3</v>
      </c>
      <c r="O94" s="10" t="s">
        <v>62</v>
      </c>
      <c r="Q94" s="2" t="s">
        <v>1045</v>
      </c>
      <c r="R94" s="2" t="s">
        <v>1114</v>
      </c>
      <c r="S94" s="2" t="s">
        <v>1115</v>
      </c>
    </row>
    <row r="95" spans="1:19" ht="165.75" thickBot="1" x14ac:dyDescent="0.3">
      <c r="A95" s="15">
        <v>85</v>
      </c>
      <c r="B95" s="14" t="s">
        <v>362</v>
      </c>
      <c r="C95" s="11" t="s">
        <v>1030</v>
      </c>
      <c r="D95" s="12" t="s">
        <v>363</v>
      </c>
      <c r="E95" s="26" t="s">
        <v>364</v>
      </c>
      <c r="F95" s="26" t="s">
        <v>365</v>
      </c>
      <c r="G95" s="26" t="s">
        <v>78</v>
      </c>
      <c r="H95" s="26" t="s">
        <v>79</v>
      </c>
      <c r="I95" s="26" t="s">
        <v>80</v>
      </c>
      <c r="J95" s="20">
        <v>1</v>
      </c>
      <c r="K95" s="33" t="s">
        <v>81</v>
      </c>
      <c r="L95" s="33" t="s">
        <v>82</v>
      </c>
      <c r="M95" s="20">
        <v>31.43</v>
      </c>
      <c r="N95" s="32">
        <v>1</v>
      </c>
      <c r="O95" s="10" t="s">
        <v>62</v>
      </c>
      <c r="Q95" s="1" t="s">
        <v>1042</v>
      </c>
      <c r="R95" s="1" t="s">
        <v>1412</v>
      </c>
      <c r="S95" s="1" t="s">
        <v>1420</v>
      </c>
    </row>
    <row r="96" spans="1:19" ht="195.75" thickBot="1" x14ac:dyDescent="0.3">
      <c r="A96" s="15">
        <v>86</v>
      </c>
      <c r="B96" s="14" t="s">
        <v>366</v>
      </c>
      <c r="C96" s="11" t="s">
        <v>1030</v>
      </c>
      <c r="D96" s="12" t="s">
        <v>367</v>
      </c>
      <c r="E96" s="26" t="s">
        <v>368</v>
      </c>
      <c r="F96" s="26" t="s">
        <v>365</v>
      </c>
      <c r="G96" s="26" t="s">
        <v>78</v>
      </c>
      <c r="H96" s="26" t="s">
        <v>79</v>
      </c>
      <c r="I96" s="26" t="s">
        <v>80</v>
      </c>
      <c r="J96" s="20">
        <v>1</v>
      </c>
      <c r="K96" s="33" t="s">
        <v>81</v>
      </c>
      <c r="L96" s="33" t="s">
        <v>82</v>
      </c>
      <c r="M96" s="20">
        <v>31.43</v>
      </c>
      <c r="N96" s="32">
        <v>1</v>
      </c>
      <c r="O96" s="10" t="s">
        <v>62</v>
      </c>
      <c r="Q96" s="1" t="s">
        <v>1042</v>
      </c>
      <c r="R96" s="1" t="s">
        <v>1412</v>
      </c>
      <c r="S96" s="1" t="s">
        <v>1421</v>
      </c>
    </row>
    <row r="97" spans="1:19" ht="195.75" thickBot="1" x14ac:dyDescent="0.3">
      <c r="A97" s="15">
        <v>87</v>
      </c>
      <c r="B97" s="14" t="s">
        <v>369</v>
      </c>
      <c r="C97" s="11" t="s">
        <v>1030</v>
      </c>
      <c r="D97" s="12" t="s">
        <v>367</v>
      </c>
      <c r="E97" s="26" t="s">
        <v>368</v>
      </c>
      <c r="F97" s="26" t="s">
        <v>365</v>
      </c>
      <c r="G97" s="26" t="s">
        <v>145</v>
      </c>
      <c r="H97" s="26" t="s">
        <v>79</v>
      </c>
      <c r="I97" s="26" t="s">
        <v>80</v>
      </c>
      <c r="J97" s="20">
        <v>2</v>
      </c>
      <c r="K97" s="33" t="s">
        <v>122</v>
      </c>
      <c r="L97" s="33" t="s">
        <v>98</v>
      </c>
      <c r="M97" s="20">
        <v>43.57</v>
      </c>
      <c r="N97" s="32">
        <v>2</v>
      </c>
      <c r="O97" s="10" t="s">
        <v>62</v>
      </c>
      <c r="Q97" s="1" t="s">
        <v>1042</v>
      </c>
      <c r="R97" s="1" t="s">
        <v>1412</v>
      </c>
      <c r="S97" s="1" t="s">
        <v>1422</v>
      </c>
    </row>
    <row r="98" spans="1:19" ht="270.75" thickBot="1" x14ac:dyDescent="0.3">
      <c r="A98" s="15">
        <v>88</v>
      </c>
      <c r="B98" s="14" t="s">
        <v>370</v>
      </c>
      <c r="C98" s="11" t="s">
        <v>1030</v>
      </c>
      <c r="D98" s="12" t="s">
        <v>371</v>
      </c>
      <c r="E98" s="26" t="s">
        <v>372</v>
      </c>
      <c r="F98" s="26" t="s">
        <v>373</v>
      </c>
      <c r="G98" s="26" t="s">
        <v>145</v>
      </c>
      <c r="H98" s="26" t="s">
        <v>79</v>
      </c>
      <c r="I98" s="26" t="s">
        <v>80</v>
      </c>
      <c r="J98" s="20">
        <v>2</v>
      </c>
      <c r="K98" s="33" t="s">
        <v>122</v>
      </c>
      <c r="L98" s="33" t="s">
        <v>98</v>
      </c>
      <c r="M98" s="20">
        <v>43.57</v>
      </c>
      <c r="N98" s="32">
        <v>2</v>
      </c>
      <c r="O98" s="10" t="s">
        <v>62</v>
      </c>
      <c r="Q98" s="2" t="s">
        <v>1046</v>
      </c>
      <c r="R98" s="2" t="s">
        <v>1121</v>
      </c>
      <c r="S98" s="2" t="s">
        <v>1116</v>
      </c>
    </row>
    <row r="99" spans="1:19" ht="270.75" thickBot="1" x14ac:dyDescent="0.3">
      <c r="A99" s="15">
        <v>89</v>
      </c>
      <c r="B99" s="14" t="s">
        <v>374</v>
      </c>
      <c r="C99" s="11" t="s">
        <v>1030</v>
      </c>
      <c r="D99" s="12" t="s">
        <v>371</v>
      </c>
      <c r="E99" s="26" t="s">
        <v>372</v>
      </c>
      <c r="F99" s="26" t="s">
        <v>373</v>
      </c>
      <c r="G99" s="26" t="s">
        <v>375</v>
      </c>
      <c r="H99" s="26" t="s">
        <v>376</v>
      </c>
      <c r="I99" s="26" t="s">
        <v>377</v>
      </c>
      <c r="J99" s="20">
        <v>1</v>
      </c>
      <c r="K99" s="33" t="s">
        <v>378</v>
      </c>
      <c r="L99" s="33" t="s">
        <v>379</v>
      </c>
      <c r="M99" s="20">
        <v>11.43</v>
      </c>
      <c r="N99" s="28">
        <f>1+2</f>
        <v>3</v>
      </c>
      <c r="O99" s="10" t="s">
        <v>62</v>
      </c>
      <c r="Q99" s="2" t="s">
        <v>1046</v>
      </c>
      <c r="R99" s="2" t="s">
        <v>1499</v>
      </c>
      <c r="S99" s="2" t="s">
        <v>1500</v>
      </c>
    </row>
    <row r="100" spans="1:19" ht="270.75" thickBot="1" x14ac:dyDescent="0.3">
      <c r="A100" s="15">
        <v>90</v>
      </c>
      <c r="B100" s="14" t="s">
        <v>380</v>
      </c>
      <c r="C100" s="11" t="s">
        <v>1030</v>
      </c>
      <c r="D100" s="12" t="s">
        <v>371</v>
      </c>
      <c r="E100" s="26" t="s">
        <v>372</v>
      </c>
      <c r="F100" s="26" t="s">
        <v>373</v>
      </c>
      <c r="G100" s="26" t="s">
        <v>381</v>
      </c>
      <c r="H100" s="26" t="s">
        <v>382</v>
      </c>
      <c r="I100" s="26" t="s">
        <v>383</v>
      </c>
      <c r="J100" s="20">
        <v>2</v>
      </c>
      <c r="K100" s="33" t="s">
        <v>378</v>
      </c>
      <c r="L100" s="33" t="s">
        <v>98</v>
      </c>
      <c r="M100" s="20">
        <v>50.71</v>
      </c>
      <c r="N100" s="28">
        <v>1</v>
      </c>
      <c r="O100" s="10" t="s">
        <v>62</v>
      </c>
      <c r="Q100" s="2" t="s">
        <v>1046</v>
      </c>
      <c r="R100" s="3" t="s">
        <v>1501</v>
      </c>
      <c r="S100" s="2" t="s">
        <v>1502</v>
      </c>
    </row>
    <row r="101" spans="1:19" ht="225.75" thickBot="1" x14ac:dyDescent="0.3">
      <c r="A101" s="15">
        <v>91</v>
      </c>
      <c r="B101" s="14" t="s">
        <v>384</v>
      </c>
      <c r="C101" s="11" t="s">
        <v>1030</v>
      </c>
      <c r="D101" s="12" t="s">
        <v>385</v>
      </c>
      <c r="E101" s="26" t="s">
        <v>386</v>
      </c>
      <c r="F101" s="26" t="s">
        <v>387</v>
      </c>
      <c r="G101" s="26" t="s">
        <v>388</v>
      </c>
      <c r="H101" s="26" t="s">
        <v>389</v>
      </c>
      <c r="I101" s="26" t="s">
        <v>390</v>
      </c>
      <c r="J101" s="20">
        <v>3</v>
      </c>
      <c r="K101" s="33" t="s">
        <v>378</v>
      </c>
      <c r="L101" s="33" t="s">
        <v>391</v>
      </c>
      <c r="M101" s="20">
        <v>33.29</v>
      </c>
      <c r="N101" s="32">
        <v>3</v>
      </c>
      <c r="O101" s="10" t="s">
        <v>62</v>
      </c>
      <c r="Q101" s="2" t="s">
        <v>1046</v>
      </c>
      <c r="R101" s="2" t="s">
        <v>1117</v>
      </c>
      <c r="S101" s="2" t="s">
        <v>1118</v>
      </c>
    </row>
    <row r="102" spans="1:19" ht="180.75" thickBot="1" x14ac:dyDescent="0.3">
      <c r="A102" s="15">
        <v>92</v>
      </c>
      <c r="B102" s="14" t="s">
        <v>392</v>
      </c>
      <c r="C102" s="11" t="s">
        <v>1030</v>
      </c>
      <c r="D102" s="12" t="s">
        <v>385</v>
      </c>
      <c r="E102" s="26" t="s">
        <v>386</v>
      </c>
      <c r="F102" s="26" t="s">
        <v>387</v>
      </c>
      <c r="G102" s="26" t="s">
        <v>78</v>
      </c>
      <c r="H102" s="26" t="s">
        <v>79</v>
      </c>
      <c r="I102" s="26" t="s">
        <v>80</v>
      </c>
      <c r="J102" s="20">
        <v>1</v>
      </c>
      <c r="K102" s="33" t="s">
        <v>81</v>
      </c>
      <c r="L102" s="33" t="s">
        <v>82</v>
      </c>
      <c r="M102" s="20">
        <v>31.43</v>
      </c>
      <c r="N102" s="32">
        <v>2</v>
      </c>
      <c r="O102" s="10" t="s">
        <v>62</v>
      </c>
      <c r="Q102" s="2" t="s">
        <v>1046</v>
      </c>
      <c r="R102" s="2" t="s">
        <v>1119</v>
      </c>
      <c r="S102" s="2" t="s">
        <v>1120</v>
      </c>
    </row>
    <row r="103" spans="1:19" ht="165.75" thickBot="1" x14ac:dyDescent="0.3">
      <c r="A103" s="15">
        <v>93</v>
      </c>
      <c r="B103" s="14" t="s">
        <v>393</v>
      </c>
      <c r="C103" s="11" t="s">
        <v>1030</v>
      </c>
      <c r="D103" s="12" t="s">
        <v>385</v>
      </c>
      <c r="E103" s="26" t="s">
        <v>386</v>
      </c>
      <c r="F103" s="26" t="s">
        <v>387</v>
      </c>
      <c r="G103" s="26" t="s">
        <v>145</v>
      </c>
      <c r="H103" s="26" t="s">
        <v>79</v>
      </c>
      <c r="I103" s="26" t="s">
        <v>80</v>
      </c>
      <c r="J103" s="20">
        <v>2</v>
      </c>
      <c r="K103" s="33" t="s">
        <v>122</v>
      </c>
      <c r="L103" s="33" t="s">
        <v>98</v>
      </c>
      <c r="M103" s="20">
        <v>43.57</v>
      </c>
      <c r="N103" s="32">
        <v>2</v>
      </c>
      <c r="O103" s="10" t="s">
        <v>62</v>
      </c>
      <c r="Q103" s="2" t="s">
        <v>1046</v>
      </c>
      <c r="R103" s="2" t="s">
        <v>1122</v>
      </c>
      <c r="S103" s="2" t="s">
        <v>1123</v>
      </c>
    </row>
    <row r="104" spans="1:19" ht="195.75" thickBot="1" x14ac:dyDescent="0.3">
      <c r="A104" s="15">
        <v>94</v>
      </c>
      <c r="B104" s="14" t="s">
        <v>394</v>
      </c>
      <c r="C104" s="11" t="s">
        <v>1030</v>
      </c>
      <c r="D104" s="12" t="s">
        <v>395</v>
      </c>
      <c r="E104" s="26" t="s">
        <v>396</v>
      </c>
      <c r="F104" s="26" t="s">
        <v>397</v>
      </c>
      <c r="G104" s="26" t="s">
        <v>398</v>
      </c>
      <c r="H104" s="26" t="s">
        <v>399</v>
      </c>
      <c r="I104" s="26" t="s">
        <v>400</v>
      </c>
      <c r="J104" s="20">
        <v>1</v>
      </c>
      <c r="K104" s="33" t="s">
        <v>224</v>
      </c>
      <c r="L104" s="33" t="s">
        <v>401</v>
      </c>
      <c r="M104" s="20">
        <v>17</v>
      </c>
      <c r="N104" s="48">
        <v>1</v>
      </c>
      <c r="O104" s="10" t="s">
        <v>62</v>
      </c>
      <c r="Q104" s="2" t="s">
        <v>1047</v>
      </c>
      <c r="R104" s="2"/>
      <c r="S104" s="2"/>
    </row>
    <row r="105" spans="1:19" ht="225.75" thickBot="1" x14ac:dyDescent="0.3">
      <c r="A105" s="15">
        <v>95</v>
      </c>
      <c r="B105" s="14" t="s">
        <v>402</v>
      </c>
      <c r="C105" s="11" t="s">
        <v>1030</v>
      </c>
      <c r="D105" s="12" t="s">
        <v>395</v>
      </c>
      <c r="E105" s="26" t="s">
        <v>396</v>
      </c>
      <c r="F105" s="26" t="s">
        <v>397</v>
      </c>
      <c r="G105" s="26" t="s">
        <v>403</v>
      </c>
      <c r="H105" s="26" t="s">
        <v>404</v>
      </c>
      <c r="I105" s="26" t="s">
        <v>405</v>
      </c>
      <c r="J105" s="20">
        <v>1</v>
      </c>
      <c r="K105" s="33" t="s">
        <v>406</v>
      </c>
      <c r="L105" s="33" t="s">
        <v>258</v>
      </c>
      <c r="M105" s="20">
        <v>10.57</v>
      </c>
      <c r="N105" s="48">
        <v>1</v>
      </c>
      <c r="O105" s="10" t="s">
        <v>62</v>
      </c>
      <c r="Q105" s="2" t="s">
        <v>1047</v>
      </c>
      <c r="R105" s="2"/>
      <c r="S105" s="2"/>
    </row>
    <row r="106" spans="1:19" ht="255.75" thickBot="1" x14ac:dyDescent="0.3">
      <c r="A106" s="15">
        <v>96</v>
      </c>
      <c r="B106" s="14" t="s">
        <v>407</v>
      </c>
      <c r="C106" s="11" t="s">
        <v>1030</v>
      </c>
      <c r="D106" s="12" t="s">
        <v>408</v>
      </c>
      <c r="E106" s="26" t="s">
        <v>409</v>
      </c>
      <c r="F106" s="26" t="s">
        <v>410</v>
      </c>
      <c r="G106" s="26" t="s">
        <v>411</v>
      </c>
      <c r="H106" s="26" t="s">
        <v>79</v>
      </c>
      <c r="I106" s="26" t="s">
        <v>80</v>
      </c>
      <c r="J106" s="20">
        <v>1</v>
      </c>
      <c r="K106" s="33" t="s">
        <v>81</v>
      </c>
      <c r="L106" s="33" t="s">
        <v>82</v>
      </c>
      <c r="M106" s="20">
        <v>31.43</v>
      </c>
      <c r="N106" s="32">
        <v>1</v>
      </c>
      <c r="O106" s="10" t="s">
        <v>62</v>
      </c>
      <c r="Q106" s="2" t="s">
        <v>1048</v>
      </c>
      <c r="R106" s="2" t="s">
        <v>1065</v>
      </c>
      <c r="S106" s="2" t="s">
        <v>1066</v>
      </c>
    </row>
    <row r="107" spans="1:19" ht="225.75" thickBot="1" x14ac:dyDescent="0.3">
      <c r="A107" s="15">
        <v>97</v>
      </c>
      <c r="B107" s="14" t="s">
        <v>412</v>
      </c>
      <c r="C107" s="11" t="s">
        <v>1030</v>
      </c>
      <c r="D107" s="12" t="s">
        <v>413</v>
      </c>
      <c r="E107" s="26" t="s">
        <v>414</v>
      </c>
      <c r="F107" s="26" t="s">
        <v>415</v>
      </c>
      <c r="G107" s="26" t="s">
        <v>416</v>
      </c>
      <c r="H107" s="26" t="s">
        <v>417</v>
      </c>
      <c r="I107" s="26" t="s">
        <v>418</v>
      </c>
      <c r="J107" s="20">
        <v>33</v>
      </c>
      <c r="K107" s="33" t="s">
        <v>205</v>
      </c>
      <c r="L107" s="33" t="s">
        <v>90</v>
      </c>
      <c r="M107" s="20">
        <v>12.86</v>
      </c>
      <c r="N107" s="48">
        <v>1</v>
      </c>
      <c r="O107" s="10" t="s">
        <v>62</v>
      </c>
      <c r="Q107" s="2" t="s">
        <v>1048</v>
      </c>
      <c r="R107" s="2"/>
      <c r="S107" s="2"/>
    </row>
    <row r="108" spans="1:19" ht="255.75" thickBot="1" x14ac:dyDescent="0.3">
      <c r="A108" s="15">
        <v>98</v>
      </c>
      <c r="B108" s="14" t="s">
        <v>419</v>
      </c>
      <c r="C108" s="11" t="s">
        <v>1030</v>
      </c>
      <c r="D108" s="12" t="s">
        <v>420</v>
      </c>
      <c r="E108" s="26" t="s">
        <v>421</v>
      </c>
      <c r="F108" s="26" t="s">
        <v>422</v>
      </c>
      <c r="G108" s="26" t="s">
        <v>423</v>
      </c>
      <c r="H108" s="26" t="s">
        <v>424</v>
      </c>
      <c r="I108" s="26" t="s">
        <v>425</v>
      </c>
      <c r="J108" s="20">
        <v>1</v>
      </c>
      <c r="K108" s="33" t="s">
        <v>426</v>
      </c>
      <c r="L108" s="33" t="s">
        <v>426</v>
      </c>
      <c r="M108" s="20">
        <v>0</v>
      </c>
      <c r="N108" s="48">
        <v>1</v>
      </c>
      <c r="O108" s="10" t="s">
        <v>62</v>
      </c>
      <c r="Q108" s="2" t="s">
        <v>1048</v>
      </c>
      <c r="R108" s="2"/>
      <c r="S108" s="2"/>
    </row>
    <row r="109" spans="1:19" ht="225.75" thickBot="1" x14ac:dyDescent="0.3">
      <c r="A109" s="15">
        <v>99</v>
      </c>
      <c r="B109" s="14" t="s">
        <v>427</v>
      </c>
      <c r="C109" s="11" t="s">
        <v>1030</v>
      </c>
      <c r="D109" s="12" t="s">
        <v>420</v>
      </c>
      <c r="E109" s="26" t="s">
        <v>428</v>
      </c>
      <c r="F109" s="26" t="s">
        <v>429</v>
      </c>
      <c r="G109" s="26" t="s">
        <v>430</v>
      </c>
      <c r="H109" s="26" t="s">
        <v>431</v>
      </c>
      <c r="I109" s="26" t="s">
        <v>432</v>
      </c>
      <c r="J109" s="20">
        <v>1</v>
      </c>
      <c r="K109" s="33" t="s">
        <v>224</v>
      </c>
      <c r="L109" s="33" t="s">
        <v>258</v>
      </c>
      <c r="M109" s="20">
        <v>8.14</v>
      </c>
      <c r="N109" s="48">
        <v>1</v>
      </c>
      <c r="O109" s="10" t="s">
        <v>62</v>
      </c>
      <c r="Q109" s="2" t="s">
        <v>1048</v>
      </c>
      <c r="R109" s="2"/>
      <c r="S109" s="2"/>
    </row>
    <row r="110" spans="1:19" ht="225.75" thickBot="1" x14ac:dyDescent="0.3">
      <c r="A110" s="15">
        <v>100</v>
      </c>
      <c r="B110" s="14" t="s">
        <v>433</v>
      </c>
      <c r="C110" s="11" t="s">
        <v>1030</v>
      </c>
      <c r="D110" s="12" t="s">
        <v>434</v>
      </c>
      <c r="E110" s="26" t="s">
        <v>428</v>
      </c>
      <c r="F110" s="26" t="s">
        <v>435</v>
      </c>
      <c r="G110" s="26" t="s">
        <v>145</v>
      </c>
      <c r="H110" s="26" t="s">
        <v>79</v>
      </c>
      <c r="I110" s="26" t="s">
        <v>80</v>
      </c>
      <c r="J110" s="20">
        <v>2</v>
      </c>
      <c r="K110" s="33" t="s">
        <v>122</v>
      </c>
      <c r="L110" s="33" t="s">
        <v>98</v>
      </c>
      <c r="M110" s="20">
        <v>43.57</v>
      </c>
      <c r="N110" s="32">
        <v>2</v>
      </c>
      <c r="O110" s="10" t="s">
        <v>62</v>
      </c>
      <c r="Q110" s="2" t="s">
        <v>1049</v>
      </c>
      <c r="R110" s="2" t="s">
        <v>1131</v>
      </c>
      <c r="S110" s="2" t="s">
        <v>1132</v>
      </c>
    </row>
    <row r="111" spans="1:19" ht="225.75" thickBot="1" x14ac:dyDescent="0.3">
      <c r="A111" s="15">
        <v>101</v>
      </c>
      <c r="B111" s="14" t="s">
        <v>436</v>
      </c>
      <c r="C111" s="11" t="s">
        <v>1030</v>
      </c>
      <c r="D111" s="12" t="s">
        <v>434</v>
      </c>
      <c r="E111" s="26" t="s">
        <v>428</v>
      </c>
      <c r="F111" s="26" t="s">
        <v>435</v>
      </c>
      <c r="G111" s="26" t="s">
        <v>78</v>
      </c>
      <c r="H111" s="26" t="s">
        <v>79</v>
      </c>
      <c r="I111" s="26" t="s">
        <v>80</v>
      </c>
      <c r="J111" s="20">
        <v>1</v>
      </c>
      <c r="K111" s="33" t="s">
        <v>81</v>
      </c>
      <c r="L111" s="33" t="s">
        <v>82</v>
      </c>
      <c r="M111" s="20">
        <v>31.43</v>
      </c>
      <c r="N111" s="32">
        <v>2</v>
      </c>
      <c r="O111" s="10" t="s">
        <v>62</v>
      </c>
      <c r="Q111" s="2" t="s">
        <v>1049</v>
      </c>
      <c r="R111" s="2" t="s">
        <v>1124</v>
      </c>
      <c r="S111" s="2" t="s">
        <v>1125</v>
      </c>
    </row>
    <row r="112" spans="1:19" ht="225.75" thickBot="1" x14ac:dyDescent="0.3">
      <c r="A112" s="15">
        <v>102</v>
      </c>
      <c r="B112" s="14" t="s">
        <v>437</v>
      </c>
      <c r="C112" s="11" t="s">
        <v>1030</v>
      </c>
      <c r="D112" s="12" t="s">
        <v>434</v>
      </c>
      <c r="E112" s="26" t="s">
        <v>428</v>
      </c>
      <c r="F112" s="26" t="s">
        <v>435</v>
      </c>
      <c r="G112" s="26" t="s">
        <v>438</v>
      </c>
      <c r="H112" s="26" t="s">
        <v>439</v>
      </c>
      <c r="I112" s="26" t="s">
        <v>440</v>
      </c>
      <c r="J112" s="20">
        <v>1</v>
      </c>
      <c r="K112" s="33" t="s">
        <v>441</v>
      </c>
      <c r="L112" s="33" t="s">
        <v>110</v>
      </c>
      <c r="M112" s="20">
        <v>7</v>
      </c>
      <c r="N112" s="32">
        <v>1</v>
      </c>
      <c r="O112" s="10" t="s">
        <v>62</v>
      </c>
      <c r="Q112" s="2" t="s">
        <v>1049</v>
      </c>
      <c r="R112" s="6" t="s">
        <v>1134</v>
      </c>
      <c r="S112" s="2" t="s">
        <v>1133</v>
      </c>
    </row>
    <row r="113" spans="1:19" ht="225.75" thickBot="1" x14ac:dyDescent="0.3">
      <c r="A113" s="15">
        <v>103</v>
      </c>
      <c r="B113" s="14" t="s">
        <v>442</v>
      </c>
      <c r="C113" s="11" t="s">
        <v>1030</v>
      </c>
      <c r="D113" s="12" t="s">
        <v>434</v>
      </c>
      <c r="E113" s="26" t="s">
        <v>428</v>
      </c>
      <c r="F113" s="26" t="s">
        <v>435</v>
      </c>
      <c r="G113" s="26" t="s">
        <v>438</v>
      </c>
      <c r="H113" s="26" t="s">
        <v>443</v>
      </c>
      <c r="I113" s="26" t="s">
        <v>440</v>
      </c>
      <c r="J113" s="20">
        <v>1</v>
      </c>
      <c r="K113" s="33" t="s">
        <v>110</v>
      </c>
      <c r="L113" s="33" t="s">
        <v>204</v>
      </c>
      <c r="M113" s="20">
        <v>4.1399999999999997</v>
      </c>
      <c r="N113" s="48">
        <v>1</v>
      </c>
      <c r="O113" s="10" t="s">
        <v>62</v>
      </c>
      <c r="Q113" s="5" t="s">
        <v>1049</v>
      </c>
      <c r="R113" s="5" t="s">
        <v>1128</v>
      </c>
      <c r="S113" s="50" t="s">
        <v>1164</v>
      </c>
    </row>
    <row r="114" spans="1:19" ht="225.75" thickBot="1" x14ac:dyDescent="0.3">
      <c r="A114" s="15">
        <v>104</v>
      </c>
      <c r="B114" s="14" t="s">
        <v>444</v>
      </c>
      <c r="C114" s="11" t="s">
        <v>1030</v>
      </c>
      <c r="D114" s="12" t="s">
        <v>434</v>
      </c>
      <c r="E114" s="26" t="s">
        <v>428</v>
      </c>
      <c r="F114" s="26" t="s">
        <v>435</v>
      </c>
      <c r="G114" s="26" t="s">
        <v>445</v>
      </c>
      <c r="H114" s="26" t="s">
        <v>446</v>
      </c>
      <c r="I114" s="26" t="s">
        <v>440</v>
      </c>
      <c r="J114" s="20">
        <v>2</v>
      </c>
      <c r="K114" s="33" t="s">
        <v>441</v>
      </c>
      <c r="L114" s="33" t="s">
        <v>110</v>
      </c>
      <c r="M114" s="20">
        <v>7</v>
      </c>
      <c r="N114" s="48">
        <v>2</v>
      </c>
      <c r="O114" s="10" t="s">
        <v>62</v>
      </c>
      <c r="Q114" s="2" t="s">
        <v>1049</v>
      </c>
      <c r="R114" s="2"/>
      <c r="S114" s="2"/>
    </row>
    <row r="115" spans="1:19" ht="225.75" thickBot="1" x14ac:dyDescent="0.3">
      <c r="A115" s="15">
        <v>105</v>
      </c>
      <c r="B115" s="14" t="s">
        <v>447</v>
      </c>
      <c r="C115" s="11" t="s">
        <v>1030</v>
      </c>
      <c r="D115" s="12" t="s">
        <v>434</v>
      </c>
      <c r="E115" s="26" t="s">
        <v>428</v>
      </c>
      <c r="F115" s="26" t="s">
        <v>435</v>
      </c>
      <c r="G115" s="26" t="s">
        <v>448</v>
      </c>
      <c r="H115" s="26" t="s">
        <v>449</v>
      </c>
      <c r="I115" s="26" t="s">
        <v>440</v>
      </c>
      <c r="J115" s="20">
        <v>1</v>
      </c>
      <c r="K115" s="33" t="s">
        <v>441</v>
      </c>
      <c r="L115" s="33" t="s">
        <v>98</v>
      </c>
      <c r="M115" s="20">
        <v>54</v>
      </c>
      <c r="N115" s="32">
        <v>1</v>
      </c>
      <c r="O115" s="10" t="s">
        <v>62</v>
      </c>
      <c r="Q115" s="2" t="s">
        <v>1049</v>
      </c>
      <c r="R115" s="2" t="s">
        <v>1126</v>
      </c>
      <c r="S115" s="2" t="s">
        <v>1127</v>
      </c>
    </row>
    <row r="116" spans="1:19" ht="225.75" thickBot="1" x14ac:dyDescent="0.3">
      <c r="A116" s="15">
        <v>106</v>
      </c>
      <c r="B116" s="14" t="s">
        <v>450</v>
      </c>
      <c r="C116" s="11" t="s">
        <v>1030</v>
      </c>
      <c r="D116" s="12" t="s">
        <v>434</v>
      </c>
      <c r="E116" s="26" t="s">
        <v>428</v>
      </c>
      <c r="F116" s="26" t="s">
        <v>435</v>
      </c>
      <c r="G116" s="26" t="s">
        <v>451</v>
      </c>
      <c r="H116" s="26" t="s">
        <v>452</v>
      </c>
      <c r="I116" s="26" t="s">
        <v>453</v>
      </c>
      <c r="J116" s="20">
        <v>1</v>
      </c>
      <c r="K116" s="33" t="s">
        <v>82</v>
      </c>
      <c r="L116" s="33" t="s">
        <v>454</v>
      </c>
      <c r="M116" s="20">
        <v>16.27</v>
      </c>
      <c r="N116" s="28">
        <v>1</v>
      </c>
      <c r="O116" s="10" t="s">
        <v>132</v>
      </c>
      <c r="Q116" s="2" t="s">
        <v>1049</v>
      </c>
      <c r="R116" s="23" t="s">
        <v>1479</v>
      </c>
      <c r="S116" s="23" t="s">
        <v>1480</v>
      </c>
    </row>
    <row r="117" spans="1:19" ht="180.75" thickBot="1" x14ac:dyDescent="0.3">
      <c r="A117" s="15">
        <v>107</v>
      </c>
      <c r="B117" s="14" t="s">
        <v>455</v>
      </c>
      <c r="C117" s="11" t="s">
        <v>1030</v>
      </c>
      <c r="D117" s="12" t="s">
        <v>456</v>
      </c>
      <c r="E117" s="26" t="s">
        <v>457</v>
      </c>
      <c r="F117" s="26" t="s">
        <v>112</v>
      </c>
      <c r="G117" s="26" t="s">
        <v>113</v>
      </c>
      <c r="H117" s="26" t="s">
        <v>79</v>
      </c>
      <c r="I117" s="26" t="s">
        <v>80</v>
      </c>
      <c r="J117" s="20">
        <v>1</v>
      </c>
      <c r="K117" s="33" t="s">
        <v>81</v>
      </c>
      <c r="L117" s="33" t="s">
        <v>82</v>
      </c>
      <c r="M117" s="20">
        <v>31.43</v>
      </c>
      <c r="N117" s="32">
        <v>1</v>
      </c>
      <c r="O117" s="10" t="s">
        <v>62</v>
      </c>
      <c r="Q117" s="1" t="s">
        <v>1042</v>
      </c>
      <c r="R117" s="1" t="s">
        <v>1412</v>
      </c>
      <c r="S117" s="1" t="s">
        <v>1423</v>
      </c>
    </row>
    <row r="118" spans="1:19" ht="195.75" thickBot="1" x14ac:dyDescent="0.3">
      <c r="A118" s="15">
        <v>108</v>
      </c>
      <c r="B118" s="14" t="s">
        <v>458</v>
      </c>
      <c r="C118" s="11" t="s">
        <v>1030</v>
      </c>
      <c r="D118" s="12" t="s">
        <v>459</v>
      </c>
      <c r="E118" s="26" t="s">
        <v>460</v>
      </c>
      <c r="F118" s="26" t="s">
        <v>86</v>
      </c>
      <c r="G118" s="26" t="s">
        <v>87</v>
      </c>
      <c r="H118" s="26" t="s">
        <v>88</v>
      </c>
      <c r="I118" s="26" t="s">
        <v>89</v>
      </c>
      <c r="J118" s="20">
        <v>1</v>
      </c>
      <c r="K118" s="33" t="s">
        <v>81</v>
      </c>
      <c r="L118" s="33" t="s">
        <v>90</v>
      </c>
      <c r="M118" s="20">
        <v>27</v>
      </c>
      <c r="N118" s="48">
        <v>1</v>
      </c>
      <c r="O118" s="10" t="s">
        <v>62</v>
      </c>
      <c r="Q118" s="1" t="s">
        <v>1042</v>
      </c>
      <c r="R118" s="1"/>
      <c r="S118" s="1"/>
    </row>
    <row r="119" spans="1:19" ht="255.75" thickBot="1" x14ac:dyDescent="0.3">
      <c r="A119" s="15">
        <v>109</v>
      </c>
      <c r="B119" s="14" t="s">
        <v>461</v>
      </c>
      <c r="C119" s="11" t="s">
        <v>1030</v>
      </c>
      <c r="D119" s="12" t="s">
        <v>462</v>
      </c>
      <c r="E119" s="26" t="s">
        <v>463</v>
      </c>
      <c r="F119" s="26" t="s">
        <v>464</v>
      </c>
      <c r="G119" s="26" t="s">
        <v>145</v>
      </c>
      <c r="H119" s="26" t="s">
        <v>79</v>
      </c>
      <c r="I119" s="26" t="s">
        <v>80</v>
      </c>
      <c r="J119" s="20">
        <v>2</v>
      </c>
      <c r="K119" s="33" t="s">
        <v>122</v>
      </c>
      <c r="L119" s="33" t="s">
        <v>98</v>
      </c>
      <c r="M119" s="20">
        <v>43.57</v>
      </c>
      <c r="N119" s="32">
        <v>2</v>
      </c>
      <c r="O119" s="10" t="s">
        <v>62</v>
      </c>
      <c r="Q119" s="2" t="s">
        <v>1049</v>
      </c>
      <c r="R119" s="2" t="s">
        <v>1135</v>
      </c>
      <c r="S119" s="2" t="s">
        <v>1136</v>
      </c>
    </row>
    <row r="120" spans="1:19" ht="255.75" thickBot="1" x14ac:dyDescent="0.3">
      <c r="A120" s="15">
        <v>110</v>
      </c>
      <c r="B120" s="14" t="s">
        <v>465</v>
      </c>
      <c r="C120" s="11" t="s">
        <v>1030</v>
      </c>
      <c r="D120" s="12" t="s">
        <v>462</v>
      </c>
      <c r="E120" s="26" t="s">
        <v>463</v>
      </c>
      <c r="F120" s="26" t="s">
        <v>464</v>
      </c>
      <c r="G120" s="26" t="s">
        <v>78</v>
      </c>
      <c r="H120" s="26" t="s">
        <v>79</v>
      </c>
      <c r="I120" s="26" t="s">
        <v>80</v>
      </c>
      <c r="J120" s="20">
        <v>1</v>
      </c>
      <c r="K120" s="33" t="s">
        <v>81</v>
      </c>
      <c r="L120" s="33" t="s">
        <v>82</v>
      </c>
      <c r="M120" s="20">
        <v>31.43</v>
      </c>
      <c r="N120" s="32">
        <v>2</v>
      </c>
      <c r="O120" s="10" t="s">
        <v>62</v>
      </c>
      <c r="Q120" s="2" t="s">
        <v>1049</v>
      </c>
      <c r="R120" s="2" t="s">
        <v>1129</v>
      </c>
      <c r="S120" s="2" t="s">
        <v>1130</v>
      </c>
    </row>
    <row r="121" spans="1:19" ht="255.75" thickBot="1" x14ac:dyDescent="0.3">
      <c r="A121" s="15">
        <v>111</v>
      </c>
      <c r="B121" s="14" t="s">
        <v>466</v>
      </c>
      <c r="C121" s="11" t="s">
        <v>1030</v>
      </c>
      <c r="D121" s="12" t="s">
        <v>462</v>
      </c>
      <c r="E121" s="26" t="s">
        <v>463</v>
      </c>
      <c r="F121" s="26" t="s">
        <v>464</v>
      </c>
      <c r="G121" s="26" t="s">
        <v>467</v>
      </c>
      <c r="H121" s="26" t="s">
        <v>439</v>
      </c>
      <c r="I121" s="26" t="s">
        <v>440</v>
      </c>
      <c r="J121" s="20">
        <v>1</v>
      </c>
      <c r="K121" s="33" t="s">
        <v>441</v>
      </c>
      <c r="L121" s="33" t="s">
        <v>110</v>
      </c>
      <c r="M121" s="20">
        <v>7</v>
      </c>
      <c r="N121" s="32">
        <v>1</v>
      </c>
      <c r="O121" s="10" t="s">
        <v>62</v>
      </c>
      <c r="Q121" s="2" t="s">
        <v>1049</v>
      </c>
      <c r="R121" s="2" t="s">
        <v>1137</v>
      </c>
      <c r="S121" s="2" t="s">
        <v>1138</v>
      </c>
    </row>
    <row r="122" spans="1:19" ht="255.75" thickBot="1" x14ac:dyDescent="0.3">
      <c r="A122" s="15">
        <v>112</v>
      </c>
      <c r="B122" s="14" t="s">
        <v>468</v>
      </c>
      <c r="C122" s="11" t="s">
        <v>1030</v>
      </c>
      <c r="D122" s="12" t="s">
        <v>462</v>
      </c>
      <c r="E122" s="26" t="s">
        <v>463</v>
      </c>
      <c r="F122" s="26" t="s">
        <v>464</v>
      </c>
      <c r="G122" s="26" t="s">
        <v>467</v>
      </c>
      <c r="H122" s="26" t="s">
        <v>443</v>
      </c>
      <c r="I122" s="26" t="s">
        <v>440</v>
      </c>
      <c r="J122" s="20">
        <v>1</v>
      </c>
      <c r="K122" s="33" t="s">
        <v>110</v>
      </c>
      <c r="L122" s="33" t="s">
        <v>204</v>
      </c>
      <c r="M122" s="20">
        <v>4.1399999999999997</v>
      </c>
      <c r="N122" s="48">
        <v>1</v>
      </c>
      <c r="O122" s="10" t="s">
        <v>62</v>
      </c>
      <c r="Q122" s="2" t="s">
        <v>1049</v>
      </c>
      <c r="R122" s="2"/>
      <c r="S122" s="2"/>
    </row>
    <row r="123" spans="1:19" ht="255.75" thickBot="1" x14ac:dyDescent="0.3">
      <c r="A123" s="15">
        <v>113</v>
      </c>
      <c r="B123" s="14" t="s">
        <v>469</v>
      </c>
      <c r="C123" s="11" t="s">
        <v>1030</v>
      </c>
      <c r="D123" s="12" t="s">
        <v>462</v>
      </c>
      <c r="E123" s="26" t="s">
        <v>463</v>
      </c>
      <c r="F123" s="26" t="s">
        <v>464</v>
      </c>
      <c r="G123" s="26" t="s">
        <v>470</v>
      </c>
      <c r="H123" s="26" t="s">
        <v>446</v>
      </c>
      <c r="I123" s="26" t="s">
        <v>440</v>
      </c>
      <c r="J123" s="20">
        <v>2</v>
      </c>
      <c r="K123" s="33" t="s">
        <v>441</v>
      </c>
      <c r="L123" s="33" t="s">
        <v>110</v>
      </c>
      <c r="M123" s="20">
        <v>7</v>
      </c>
      <c r="N123" s="48">
        <v>2</v>
      </c>
      <c r="O123" s="10" t="s">
        <v>62</v>
      </c>
      <c r="Q123" s="2" t="s">
        <v>1049</v>
      </c>
      <c r="R123" s="2"/>
      <c r="S123" s="2"/>
    </row>
    <row r="124" spans="1:19" ht="255.75" thickBot="1" x14ac:dyDescent="0.3">
      <c r="A124" s="15">
        <v>114</v>
      </c>
      <c r="B124" s="14" t="s">
        <v>471</v>
      </c>
      <c r="C124" s="11" t="s">
        <v>1030</v>
      </c>
      <c r="D124" s="12" t="s">
        <v>462</v>
      </c>
      <c r="E124" s="26" t="s">
        <v>463</v>
      </c>
      <c r="F124" s="26" t="s">
        <v>464</v>
      </c>
      <c r="G124" s="26" t="s">
        <v>448</v>
      </c>
      <c r="H124" s="26" t="s">
        <v>449</v>
      </c>
      <c r="I124" s="26" t="s">
        <v>440</v>
      </c>
      <c r="J124" s="20">
        <v>1</v>
      </c>
      <c r="K124" s="33" t="s">
        <v>441</v>
      </c>
      <c r="L124" s="33" t="s">
        <v>98</v>
      </c>
      <c r="M124" s="20">
        <v>54</v>
      </c>
      <c r="N124" s="32">
        <v>1</v>
      </c>
      <c r="O124" s="10" t="s">
        <v>62</v>
      </c>
      <c r="Q124" s="2" t="s">
        <v>1049</v>
      </c>
      <c r="R124" s="2" t="s">
        <v>1139</v>
      </c>
      <c r="S124" s="2" t="s">
        <v>1140</v>
      </c>
    </row>
    <row r="125" spans="1:19" ht="375.75" thickBot="1" x14ac:dyDescent="0.3">
      <c r="A125" s="15">
        <v>115</v>
      </c>
      <c r="B125" s="14" t="s">
        <v>472</v>
      </c>
      <c r="C125" s="11" t="s">
        <v>1030</v>
      </c>
      <c r="D125" s="12" t="s">
        <v>473</v>
      </c>
      <c r="E125" s="26" t="s">
        <v>474</v>
      </c>
      <c r="F125" s="26" t="s">
        <v>475</v>
      </c>
      <c r="G125" s="26" t="s">
        <v>476</v>
      </c>
      <c r="H125" s="26" t="s">
        <v>477</v>
      </c>
      <c r="I125" s="26" t="s">
        <v>478</v>
      </c>
      <c r="J125" s="20">
        <v>1</v>
      </c>
      <c r="K125" s="33" t="s">
        <v>224</v>
      </c>
      <c r="L125" s="33" t="s">
        <v>98</v>
      </c>
      <c r="M125" s="20">
        <v>47.57</v>
      </c>
      <c r="N125" s="28">
        <v>0</v>
      </c>
      <c r="O125" s="10" t="s">
        <v>62</v>
      </c>
      <c r="Q125" s="2" t="s">
        <v>1050</v>
      </c>
      <c r="R125" s="2" t="s">
        <v>1481</v>
      </c>
      <c r="S125" s="41" t="s">
        <v>1482</v>
      </c>
    </row>
    <row r="126" spans="1:19" ht="315.75" thickBot="1" x14ac:dyDescent="0.3">
      <c r="A126" s="15">
        <v>116</v>
      </c>
      <c r="B126" s="14" t="s">
        <v>479</v>
      </c>
      <c r="C126" s="11" t="s">
        <v>1030</v>
      </c>
      <c r="D126" s="12" t="s">
        <v>473</v>
      </c>
      <c r="E126" s="26" t="s">
        <v>474</v>
      </c>
      <c r="F126" s="26" t="s">
        <v>475</v>
      </c>
      <c r="G126" s="26" t="s">
        <v>476</v>
      </c>
      <c r="H126" s="26" t="s">
        <v>480</v>
      </c>
      <c r="I126" s="26" t="s">
        <v>481</v>
      </c>
      <c r="J126" s="20">
        <v>1</v>
      </c>
      <c r="K126" s="33" t="s">
        <v>224</v>
      </c>
      <c r="L126" s="33" t="s">
        <v>98</v>
      </c>
      <c r="M126" s="20">
        <v>47.57</v>
      </c>
      <c r="N126" s="28">
        <v>0</v>
      </c>
      <c r="O126" s="10" t="s">
        <v>62</v>
      </c>
      <c r="Q126" s="2" t="s">
        <v>1050</v>
      </c>
      <c r="R126" s="2" t="s">
        <v>1483</v>
      </c>
      <c r="S126" s="2" t="s">
        <v>1484</v>
      </c>
    </row>
    <row r="127" spans="1:19" ht="409.6" thickBot="1" x14ac:dyDescent="0.3">
      <c r="A127" s="15">
        <v>117</v>
      </c>
      <c r="B127" s="14" t="s">
        <v>482</v>
      </c>
      <c r="C127" s="11" t="s">
        <v>1030</v>
      </c>
      <c r="D127" s="12" t="s">
        <v>473</v>
      </c>
      <c r="E127" s="26" t="s">
        <v>483</v>
      </c>
      <c r="F127" s="26" t="s">
        <v>484</v>
      </c>
      <c r="G127" s="26" t="s">
        <v>485</v>
      </c>
      <c r="H127" s="26" t="s">
        <v>486</v>
      </c>
      <c r="I127" s="26" t="s">
        <v>487</v>
      </c>
      <c r="J127" s="20">
        <v>1</v>
      </c>
      <c r="K127" s="33" t="s">
        <v>224</v>
      </c>
      <c r="L127" s="33" t="s">
        <v>98</v>
      </c>
      <c r="M127" s="20">
        <v>47.57</v>
      </c>
      <c r="N127" s="28">
        <v>0</v>
      </c>
      <c r="O127" s="10" t="s">
        <v>62</v>
      </c>
      <c r="Q127" s="2" t="s">
        <v>1050</v>
      </c>
      <c r="R127" s="2" t="s">
        <v>1485</v>
      </c>
      <c r="S127" s="2" t="s">
        <v>1486</v>
      </c>
    </row>
    <row r="128" spans="1:19" ht="90.75" thickBot="1" x14ac:dyDescent="0.3">
      <c r="A128" s="15">
        <v>118</v>
      </c>
      <c r="B128" s="14" t="s">
        <v>488</v>
      </c>
      <c r="C128" s="11" t="s">
        <v>1030</v>
      </c>
      <c r="D128" s="12" t="s">
        <v>489</v>
      </c>
      <c r="E128" s="26" t="s">
        <v>490</v>
      </c>
      <c r="F128" s="26" t="s">
        <v>491</v>
      </c>
      <c r="G128" s="26" t="s">
        <v>492</v>
      </c>
      <c r="H128" s="26" t="s">
        <v>493</v>
      </c>
      <c r="I128" s="26" t="s">
        <v>494</v>
      </c>
      <c r="J128" s="20">
        <v>1</v>
      </c>
      <c r="K128" s="33" t="s">
        <v>122</v>
      </c>
      <c r="L128" s="33" t="s">
        <v>379</v>
      </c>
      <c r="M128" s="20">
        <v>4.29</v>
      </c>
      <c r="N128" s="48">
        <v>1</v>
      </c>
      <c r="O128" s="10" t="s">
        <v>62</v>
      </c>
      <c r="Q128" s="2" t="s">
        <v>1051</v>
      </c>
      <c r="R128" s="2"/>
      <c r="S128" s="2"/>
    </row>
    <row r="129" spans="1:19" ht="90.75" thickBot="1" x14ac:dyDescent="0.3">
      <c r="A129" s="15">
        <v>119</v>
      </c>
      <c r="B129" s="14" t="s">
        <v>495</v>
      </c>
      <c r="C129" s="11" t="s">
        <v>1030</v>
      </c>
      <c r="D129" s="12" t="s">
        <v>489</v>
      </c>
      <c r="E129" s="26" t="s">
        <v>490</v>
      </c>
      <c r="F129" s="26" t="s">
        <v>491</v>
      </c>
      <c r="G129" s="26" t="s">
        <v>492</v>
      </c>
      <c r="H129" s="26" t="s">
        <v>496</v>
      </c>
      <c r="I129" s="26" t="s">
        <v>497</v>
      </c>
      <c r="J129" s="20">
        <v>1</v>
      </c>
      <c r="K129" s="33" t="s">
        <v>378</v>
      </c>
      <c r="L129" s="33" t="s">
        <v>204</v>
      </c>
      <c r="M129" s="20">
        <v>7</v>
      </c>
      <c r="N129" s="48">
        <v>1</v>
      </c>
      <c r="O129" s="10" t="s">
        <v>62</v>
      </c>
      <c r="Q129" s="2" t="s">
        <v>1051</v>
      </c>
      <c r="R129" s="2"/>
      <c r="S129" s="2"/>
    </row>
    <row r="130" spans="1:19" ht="210.75" thickBot="1" x14ac:dyDescent="0.3">
      <c r="A130" s="15">
        <v>120</v>
      </c>
      <c r="B130" s="14" t="s">
        <v>498</v>
      </c>
      <c r="C130" s="11" t="s">
        <v>1030</v>
      </c>
      <c r="D130" s="12" t="s">
        <v>489</v>
      </c>
      <c r="E130" s="26" t="s">
        <v>490</v>
      </c>
      <c r="F130" s="26" t="s">
        <v>491</v>
      </c>
      <c r="G130" s="26" t="s">
        <v>499</v>
      </c>
      <c r="H130" s="26" t="s">
        <v>500</v>
      </c>
      <c r="I130" s="26" t="s">
        <v>501</v>
      </c>
      <c r="J130" s="20">
        <v>11</v>
      </c>
      <c r="K130" s="33" t="s">
        <v>502</v>
      </c>
      <c r="L130" s="33" t="s">
        <v>98</v>
      </c>
      <c r="M130" s="20">
        <v>47.29</v>
      </c>
      <c r="N130" s="32">
        <v>12</v>
      </c>
      <c r="O130" s="10" t="s">
        <v>503</v>
      </c>
      <c r="Q130" s="2" t="s">
        <v>1052</v>
      </c>
      <c r="R130" s="2" t="s">
        <v>1070</v>
      </c>
      <c r="S130" s="2" t="s">
        <v>1071</v>
      </c>
    </row>
    <row r="131" spans="1:19" ht="90.75" thickBot="1" x14ac:dyDescent="0.3">
      <c r="A131" s="15">
        <v>121</v>
      </c>
      <c r="B131" s="14" t="s">
        <v>504</v>
      </c>
      <c r="C131" s="11" t="s">
        <v>1030</v>
      </c>
      <c r="D131" s="12" t="s">
        <v>489</v>
      </c>
      <c r="E131" s="26" t="s">
        <v>490</v>
      </c>
      <c r="F131" s="26" t="s">
        <v>491</v>
      </c>
      <c r="G131" s="26" t="s">
        <v>505</v>
      </c>
      <c r="H131" s="26" t="s">
        <v>506</v>
      </c>
      <c r="I131" s="26" t="s">
        <v>507</v>
      </c>
      <c r="J131" s="20">
        <v>3</v>
      </c>
      <c r="K131" s="33" t="s">
        <v>508</v>
      </c>
      <c r="L131" s="33" t="s">
        <v>509</v>
      </c>
      <c r="M131" s="20">
        <v>37.29</v>
      </c>
      <c r="N131" s="32">
        <v>3</v>
      </c>
      <c r="O131" s="10" t="s">
        <v>62</v>
      </c>
      <c r="Q131" s="2" t="s">
        <v>1051</v>
      </c>
      <c r="R131" s="2" t="s">
        <v>1080</v>
      </c>
      <c r="S131" s="2" t="s">
        <v>1081</v>
      </c>
    </row>
    <row r="132" spans="1:19" ht="195.75" thickBot="1" x14ac:dyDescent="0.3">
      <c r="A132" s="15">
        <v>122</v>
      </c>
      <c r="B132" s="14" t="s">
        <v>510</v>
      </c>
      <c r="C132" s="11" t="s">
        <v>1030</v>
      </c>
      <c r="D132" s="12" t="s">
        <v>489</v>
      </c>
      <c r="E132" s="26" t="s">
        <v>490</v>
      </c>
      <c r="F132" s="26" t="s">
        <v>491</v>
      </c>
      <c r="G132" s="26" t="s">
        <v>511</v>
      </c>
      <c r="H132" s="26" t="s">
        <v>512</v>
      </c>
      <c r="I132" s="26" t="s">
        <v>513</v>
      </c>
      <c r="J132" s="20">
        <v>4</v>
      </c>
      <c r="K132" s="33" t="s">
        <v>508</v>
      </c>
      <c r="L132" s="33" t="s">
        <v>514</v>
      </c>
      <c r="M132" s="20">
        <v>41</v>
      </c>
      <c r="N132" s="35">
        <v>3</v>
      </c>
      <c r="O132" s="10" t="s">
        <v>62</v>
      </c>
      <c r="Q132" s="2" t="s">
        <v>1051</v>
      </c>
      <c r="R132" s="2" t="s">
        <v>1082</v>
      </c>
      <c r="S132" s="2" t="s">
        <v>1083</v>
      </c>
    </row>
    <row r="133" spans="1:19" ht="225.75" thickBot="1" x14ac:dyDescent="0.3">
      <c r="A133" s="15">
        <v>123</v>
      </c>
      <c r="B133" s="14" t="s">
        <v>515</v>
      </c>
      <c r="C133" s="11" t="s">
        <v>1030</v>
      </c>
      <c r="D133" s="12" t="s">
        <v>489</v>
      </c>
      <c r="E133" s="26" t="s">
        <v>490</v>
      </c>
      <c r="F133" s="26" t="s">
        <v>491</v>
      </c>
      <c r="G133" s="26" t="s">
        <v>516</v>
      </c>
      <c r="H133" s="26" t="s">
        <v>517</v>
      </c>
      <c r="I133" s="26" t="s">
        <v>518</v>
      </c>
      <c r="J133" s="20">
        <v>3</v>
      </c>
      <c r="K133" s="33" t="s">
        <v>519</v>
      </c>
      <c r="L133" s="33" t="s">
        <v>509</v>
      </c>
      <c r="M133" s="20">
        <v>34.86</v>
      </c>
      <c r="N133" s="32">
        <v>3</v>
      </c>
      <c r="O133" s="10" t="s">
        <v>62</v>
      </c>
      <c r="Q133" s="2" t="s">
        <v>1051</v>
      </c>
      <c r="R133" s="2" t="s">
        <v>1084</v>
      </c>
      <c r="S133" s="2" t="s">
        <v>1085</v>
      </c>
    </row>
    <row r="134" spans="1:19" ht="409.6" thickBot="1" x14ac:dyDescent="0.3">
      <c r="A134" s="15">
        <v>124</v>
      </c>
      <c r="B134" s="14" t="s">
        <v>520</v>
      </c>
      <c r="C134" s="11" t="s">
        <v>1030</v>
      </c>
      <c r="D134" s="12" t="s">
        <v>489</v>
      </c>
      <c r="E134" s="26" t="s">
        <v>490</v>
      </c>
      <c r="F134" s="26" t="s">
        <v>491</v>
      </c>
      <c r="G134" s="26" t="s">
        <v>521</v>
      </c>
      <c r="H134" s="26" t="s">
        <v>522</v>
      </c>
      <c r="I134" s="26" t="s">
        <v>523</v>
      </c>
      <c r="J134" s="20">
        <v>4</v>
      </c>
      <c r="K134" s="33" t="s">
        <v>519</v>
      </c>
      <c r="L134" s="33" t="s">
        <v>509</v>
      </c>
      <c r="M134" s="20">
        <v>34.86</v>
      </c>
      <c r="N134" s="32">
        <v>4</v>
      </c>
      <c r="O134" s="10" t="s">
        <v>62</v>
      </c>
      <c r="Q134" s="2" t="s">
        <v>1052</v>
      </c>
      <c r="R134" s="2" t="s">
        <v>1078</v>
      </c>
      <c r="S134" s="2" t="s">
        <v>1079</v>
      </c>
    </row>
    <row r="135" spans="1:19" ht="165.75" thickBot="1" x14ac:dyDescent="0.3">
      <c r="A135" s="15">
        <v>125</v>
      </c>
      <c r="B135" s="14" t="s">
        <v>524</v>
      </c>
      <c r="C135" s="11" t="s">
        <v>1030</v>
      </c>
      <c r="D135" s="12" t="s">
        <v>525</v>
      </c>
      <c r="E135" s="26" t="s">
        <v>526</v>
      </c>
      <c r="F135" s="26" t="s">
        <v>527</v>
      </c>
      <c r="G135" s="26" t="s">
        <v>528</v>
      </c>
      <c r="H135" s="26" t="s">
        <v>529</v>
      </c>
      <c r="I135" s="26" t="s">
        <v>530</v>
      </c>
      <c r="J135" s="20">
        <v>1</v>
      </c>
      <c r="K135" s="33" t="s">
        <v>210</v>
      </c>
      <c r="L135" s="33" t="s">
        <v>531</v>
      </c>
      <c r="M135" s="20">
        <v>8.7100000000000009</v>
      </c>
      <c r="N135" s="32">
        <v>1</v>
      </c>
      <c r="O135" s="10" t="s">
        <v>532</v>
      </c>
      <c r="Q135" s="2" t="s">
        <v>1040</v>
      </c>
      <c r="R135" s="2" t="s">
        <v>1509</v>
      </c>
      <c r="S135" s="2" t="s">
        <v>1510</v>
      </c>
    </row>
    <row r="136" spans="1:19" ht="165.75" thickBot="1" x14ac:dyDescent="0.3">
      <c r="A136" s="15">
        <v>126</v>
      </c>
      <c r="B136" s="14" t="s">
        <v>533</v>
      </c>
      <c r="C136" s="11" t="s">
        <v>1030</v>
      </c>
      <c r="D136" s="12" t="s">
        <v>525</v>
      </c>
      <c r="E136" s="26" t="s">
        <v>526</v>
      </c>
      <c r="F136" s="26" t="s">
        <v>534</v>
      </c>
      <c r="G136" s="26" t="s">
        <v>528</v>
      </c>
      <c r="H136" s="26" t="s">
        <v>535</v>
      </c>
      <c r="I136" s="26" t="s">
        <v>536</v>
      </c>
      <c r="J136" s="20">
        <v>1</v>
      </c>
      <c r="K136" s="33" t="s">
        <v>537</v>
      </c>
      <c r="L136" s="33" t="s">
        <v>531</v>
      </c>
      <c r="M136" s="20">
        <v>8.7100000000000009</v>
      </c>
      <c r="N136" s="32">
        <v>1</v>
      </c>
      <c r="O136" s="10" t="s">
        <v>62</v>
      </c>
      <c r="Q136" s="2" t="s">
        <v>1040</v>
      </c>
      <c r="R136" s="2" t="s">
        <v>1090</v>
      </c>
      <c r="S136" s="2" t="s">
        <v>1091</v>
      </c>
    </row>
    <row r="137" spans="1:19" ht="165.75" thickBot="1" x14ac:dyDescent="0.3">
      <c r="A137" s="15">
        <v>127</v>
      </c>
      <c r="B137" s="14" t="s">
        <v>538</v>
      </c>
      <c r="C137" s="11" t="s">
        <v>1030</v>
      </c>
      <c r="D137" s="12" t="s">
        <v>525</v>
      </c>
      <c r="E137" s="26" t="s">
        <v>526</v>
      </c>
      <c r="F137" s="26" t="s">
        <v>534</v>
      </c>
      <c r="G137" s="26" t="s">
        <v>1072</v>
      </c>
      <c r="H137" s="26" t="s">
        <v>1073</v>
      </c>
      <c r="I137" s="26" t="s">
        <v>1074</v>
      </c>
      <c r="J137" s="20">
        <v>1</v>
      </c>
      <c r="K137" s="22">
        <v>43084</v>
      </c>
      <c r="L137" s="49">
        <v>43170</v>
      </c>
      <c r="M137" s="20">
        <v>13.14</v>
      </c>
      <c r="N137" s="35">
        <v>0</v>
      </c>
      <c r="O137" s="10" t="s">
        <v>62</v>
      </c>
      <c r="Q137" s="2" t="s">
        <v>1040</v>
      </c>
      <c r="R137" s="3" t="s">
        <v>1075</v>
      </c>
      <c r="S137" s="2"/>
    </row>
    <row r="138" spans="1:19" ht="165.75" thickBot="1" x14ac:dyDescent="0.3">
      <c r="A138" s="15">
        <v>128</v>
      </c>
      <c r="B138" s="14" t="s">
        <v>540</v>
      </c>
      <c r="C138" s="11" t="s">
        <v>1030</v>
      </c>
      <c r="D138" s="12" t="s">
        <v>525</v>
      </c>
      <c r="E138" s="26" t="s">
        <v>526</v>
      </c>
      <c r="F138" s="26" t="s">
        <v>534</v>
      </c>
      <c r="G138" s="26" t="s">
        <v>541</v>
      </c>
      <c r="H138" s="26" t="s">
        <v>542</v>
      </c>
      <c r="I138" s="26" t="s">
        <v>543</v>
      </c>
      <c r="J138" s="20">
        <v>1</v>
      </c>
      <c r="K138" s="33" t="s">
        <v>210</v>
      </c>
      <c r="L138" s="33" t="s">
        <v>531</v>
      </c>
      <c r="M138" s="20">
        <v>8.7100000000000009</v>
      </c>
      <c r="N138" s="32">
        <v>1</v>
      </c>
      <c r="O138" s="10" t="s">
        <v>544</v>
      </c>
      <c r="Q138" s="2" t="s">
        <v>1040</v>
      </c>
      <c r="R138" s="2" t="s">
        <v>1092</v>
      </c>
      <c r="S138" s="2" t="s">
        <v>1093</v>
      </c>
    </row>
    <row r="139" spans="1:19" ht="210.75" thickBot="1" x14ac:dyDescent="0.3">
      <c r="A139" s="15">
        <v>129</v>
      </c>
      <c r="B139" s="14" t="s">
        <v>545</v>
      </c>
      <c r="C139" s="11" t="s">
        <v>1030</v>
      </c>
      <c r="D139" s="12" t="s">
        <v>546</v>
      </c>
      <c r="E139" s="26" t="s">
        <v>547</v>
      </c>
      <c r="F139" s="26" t="s">
        <v>548</v>
      </c>
      <c r="G139" s="26" t="s">
        <v>549</v>
      </c>
      <c r="H139" s="26" t="s">
        <v>550</v>
      </c>
      <c r="I139" s="26" t="s">
        <v>551</v>
      </c>
      <c r="J139" s="20">
        <v>4</v>
      </c>
      <c r="K139" s="33" t="s">
        <v>258</v>
      </c>
      <c r="L139" s="33" t="s">
        <v>131</v>
      </c>
      <c r="M139" s="20">
        <v>47.86</v>
      </c>
      <c r="N139" s="35">
        <f>1+1</f>
        <v>2</v>
      </c>
      <c r="O139" s="10" t="s">
        <v>62</v>
      </c>
      <c r="Q139" s="1" t="s">
        <v>1039</v>
      </c>
      <c r="R139" s="1" t="s">
        <v>1094</v>
      </c>
      <c r="S139" s="41" t="s">
        <v>1095</v>
      </c>
    </row>
    <row r="140" spans="1:19" ht="195.75" thickBot="1" x14ac:dyDescent="0.3">
      <c r="A140" s="15">
        <v>130</v>
      </c>
      <c r="B140" s="14" t="s">
        <v>552</v>
      </c>
      <c r="C140" s="11" t="s">
        <v>1030</v>
      </c>
      <c r="D140" s="12" t="s">
        <v>553</v>
      </c>
      <c r="E140" s="26" t="s">
        <v>554</v>
      </c>
      <c r="F140" s="26" t="s">
        <v>555</v>
      </c>
      <c r="G140" s="26" t="s">
        <v>556</v>
      </c>
      <c r="H140" s="26" t="s">
        <v>557</v>
      </c>
      <c r="I140" s="26" t="s">
        <v>558</v>
      </c>
      <c r="J140" s="20">
        <v>1</v>
      </c>
      <c r="K140" s="33" t="s">
        <v>258</v>
      </c>
      <c r="L140" s="33" t="s">
        <v>90</v>
      </c>
      <c r="M140" s="20">
        <v>12</v>
      </c>
      <c r="N140" s="48">
        <v>1</v>
      </c>
      <c r="O140" s="10" t="s">
        <v>62</v>
      </c>
      <c r="Q140" s="2" t="s">
        <v>1040</v>
      </c>
      <c r="R140" s="2"/>
      <c r="S140" s="2"/>
    </row>
    <row r="141" spans="1:19" ht="210.75" thickBot="1" x14ac:dyDescent="0.3">
      <c r="A141" s="15">
        <v>131</v>
      </c>
      <c r="B141" s="14" t="s">
        <v>559</v>
      </c>
      <c r="C141" s="11" t="s">
        <v>1030</v>
      </c>
      <c r="D141" s="12" t="s">
        <v>560</v>
      </c>
      <c r="E141" s="26" t="s">
        <v>561</v>
      </c>
      <c r="F141" s="26" t="s">
        <v>365</v>
      </c>
      <c r="G141" s="26" t="s">
        <v>78</v>
      </c>
      <c r="H141" s="26" t="s">
        <v>79</v>
      </c>
      <c r="I141" s="26" t="s">
        <v>80</v>
      </c>
      <c r="J141" s="20">
        <v>2</v>
      </c>
      <c r="K141" s="33" t="s">
        <v>122</v>
      </c>
      <c r="L141" s="33" t="s">
        <v>98</v>
      </c>
      <c r="M141" s="20">
        <v>43.57</v>
      </c>
      <c r="N141" s="32">
        <v>2</v>
      </c>
      <c r="O141" s="10" t="s">
        <v>62</v>
      </c>
      <c r="Q141" s="1" t="s">
        <v>1042</v>
      </c>
      <c r="R141" s="1" t="s">
        <v>1412</v>
      </c>
      <c r="S141" s="1" t="s">
        <v>1424</v>
      </c>
    </row>
    <row r="142" spans="1:19" ht="180.75" thickBot="1" x14ac:dyDescent="0.3">
      <c r="A142" s="15">
        <v>132</v>
      </c>
      <c r="B142" s="14" t="s">
        <v>562</v>
      </c>
      <c r="C142" s="11" t="s">
        <v>1030</v>
      </c>
      <c r="D142" s="12" t="s">
        <v>563</v>
      </c>
      <c r="E142" s="26" t="s">
        <v>564</v>
      </c>
      <c r="F142" s="26" t="s">
        <v>365</v>
      </c>
      <c r="G142" s="26" t="s">
        <v>78</v>
      </c>
      <c r="H142" s="26" t="s">
        <v>79</v>
      </c>
      <c r="I142" s="26" t="s">
        <v>80</v>
      </c>
      <c r="J142" s="20">
        <v>2</v>
      </c>
      <c r="K142" s="33" t="s">
        <v>122</v>
      </c>
      <c r="L142" s="33" t="s">
        <v>98</v>
      </c>
      <c r="M142" s="20">
        <v>43.57</v>
      </c>
      <c r="N142" s="32">
        <v>2</v>
      </c>
      <c r="O142" s="10" t="s">
        <v>62</v>
      </c>
      <c r="Q142" s="1" t="s">
        <v>1042</v>
      </c>
      <c r="R142" s="1" t="s">
        <v>1412</v>
      </c>
      <c r="S142" s="1" t="s">
        <v>1425</v>
      </c>
    </row>
    <row r="143" spans="1:19" ht="180.75" thickBot="1" x14ac:dyDescent="0.3">
      <c r="A143" s="15">
        <v>133</v>
      </c>
      <c r="B143" s="14" t="s">
        <v>565</v>
      </c>
      <c r="C143" s="11" t="s">
        <v>1030</v>
      </c>
      <c r="D143" s="12" t="s">
        <v>566</v>
      </c>
      <c r="E143" s="26" t="s">
        <v>567</v>
      </c>
      <c r="F143" s="26" t="s">
        <v>365</v>
      </c>
      <c r="G143" s="26" t="s">
        <v>78</v>
      </c>
      <c r="H143" s="26" t="s">
        <v>79</v>
      </c>
      <c r="I143" s="26" t="s">
        <v>80</v>
      </c>
      <c r="J143" s="20">
        <v>2</v>
      </c>
      <c r="K143" s="33" t="s">
        <v>122</v>
      </c>
      <c r="L143" s="33" t="s">
        <v>98</v>
      </c>
      <c r="M143" s="20">
        <v>43.57</v>
      </c>
      <c r="N143" s="32">
        <v>2</v>
      </c>
      <c r="O143" s="10" t="s">
        <v>62</v>
      </c>
      <c r="Q143" s="1" t="s">
        <v>1042</v>
      </c>
      <c r="R143" s="1" t="s">
        <v>1412</v>
      </c>
      <c r="S143" s="1" t="s">
        <v>1426</v>
      </c>
    </row>
    <row r="144" spans="1:19" ht="210.75" thickBot="1" x14ac:dyDescent="0.3">
      <c r="A144" s="15">
        <v>134</v>
      </c>
      <c r="B144" s="14" t="s">
        <v>568</v>
      </c>
      <c r="C144" s="11" t="s">
        <v>1030</v>
      </c>
      <c r="D144" s="12" t="s">
        <v>569</v>
      </c>
      <c r="E144" s="26" t="s">
        <v>570</v>
      </c>
      <c r="F144" s="26" t="s">
        <v>365</v>
      </c>
      <c r="G144" s="26" t="s">
        <v>78</v>
      </c>
      <c r="H144" s="26" t="s">
        <v>79</v>
      </c>
      <c r="I144" s="26" t="s">
        <v>80</v>
      </c>
      <c r="J144" s="20">
        <v>2</v>
      </c>
      <c r="K144" s="33" t="s">
        <v>122</v>
      </c>
      <c r="L144" s="33" t="s">
        <v>98</v>
      </c>
      <c r="M144" s="20">
        <v>43.57</v>
      </c>
      <c r="N144" s="32">
        <v>2</v>
      </c>
      <c r="O144" s="10" t="s">
        <v>62</v>
      </c>
      <c r="Q144" s="1" t="s">
        <v>1042</v>
      </c>
      <c r="R144" s="1" t="s">
        <v>1412</v>
      </c>
      <c r="S144" s="1" t="s">
        <v>1427</v>
      </c>
    </row>
    <row r="145" spans="1:19" ht="165.75" thickBot="1" x14ac:dyDescent="0.3">
      <c r="A145" s="15">
        <v>135</v>
      </c>
      <c r="B145" s="14" t="s">
        <v>571</v>
      </c>
      <c r="C145" s="11" t="s">
        <v>1030</v>
      </c>
      <c r="D145" s="12" t="s">
        <v>572</v>
      </c>
      <c r="E145" s="26" t="s">
        <v>573</v>
      </c>
      <c r="F145" s="26" t="s">
        <v>365</v>
      </c>
      <c r="G145" s="26" t="s">
        <v>78</v>
      </c>
      <c r="H145" s="26" t="s">
        <v>79</v>
      </c>
      <c r="I145" s="26" t="s">
        <v>80</v>
      </c>
      <c r="J145" s="20">
        <v>2</v>
      </c>
      <c r="K145" s="33" t="s">
        <v>122</v>
      </c>
      <c r="L145" s="33" t="s">
        <v>98</v>
      </c>
      <c r="M145" s="20">
        <v>43.57</v>
      </c>
      <c r="N145" s="32">
        <v>2</v>
      </c>
      <c r="O145" s="10" t="s">
        <v>62</v>
      </c>
      <c r="Q145" s="1" t="s">
        <v>1042</v>
      </c>
      <c r="R145" s="1" t="s">
        <v>1412</v>
      </c>
      <c r="S145" s="1" t="s">
        <v>1428</v>
      </c>
    </row>
    <row r="146" spans="1:19" ht="165.75" thickBot="1" x14ac:dyDescent="0.3">
      <c r="A146" s="15">
        <v>136</v>
      </c>
      <c r="B146" s="14" t="s">
        <v>574</v>
      </c>
      <c r="C146" s="11" t="s">
        <v>1030</v>
      </c>
      <c r="D146" s="12" t="s">
        <v>575</v>
      </c>
      <c r="E146" s="26" t="s">
        <v>576</v>
      </c>
      <c r="F146" s="26" t="s">
        <v>365</v>
      </c>
      <c r="G146" s="26" t="s">
        <v>78</v>
      </c>
      <c r="H146" s="26" t="s">
        <v>79</v>
      </c>
      <c r="I146" s="26" t="s">
        <v>80</v>
      </c>
      <c r="J146" s="20">
        <v>2</v>
      </c>
      <c r="K146" s="33" t="s">
        <v>122</v>
      </c>
      <c r="L146" s="33" t="s">
        <v>98</v>
      </c>
      <c r="M146" s="20">
        <v>43.57</v>
      </c>
      <c r="N146" s="32">
        <v>2</v>
      </c>
      <c r="O146" s="10" t="s">
        <v>62</v>
      </c>
      <c r="Q146" s="1" t="s">
        <v>1042</v>
      </c>
      <c r="R146" s="1" t="s">
        <v>1412</v>
      </c>
      <c r="S146" s="1" t="s">
        <v>1429</v>
      </c>
    </row>
    <row r="147" spans="1:19" ht="255.75" thickBot="1" x14ac:dyDescent="0.3">
      <c r="A147" s="15">
        <v>137</v>
      </c>
      <c r="B147" s="47" t="s">
        <v>577</v>
      </c>
      <c r="C147" s="11" t="s">
        <v>1030</v>
      </c>
      <c r="D147" s="46" t="s">
        <v>55</v>
      </c>
      <c r="E147" s="27" t="s">
        <v>578</v>
      </c>
      <c r="F147" s="27" t="s">
        <v>579</v>
      </c>
      <c r="G147" s="27" t="s">
        <v>580</v>
      </c>
      <c r="H147" s="27" t="s">
        <v>581</v>
      </c>
      <c r="I147" s="27" t="s">
        <v>582</v>
      </c>
      <c r="J147" s="44">
        <v>1</v>
      </c>
      <c r="K147" s="45" t="s">
        <v>583</v>
      </c>
      <c r="L147" s="45" t="s">
        <v>131</v>
      </c>
      <c r="M147" s="44">
        <v>10.71</v>
      </c>
      <c r="N147" s="43"/>
      <c r="O147" s="13" t="s">
        <v>584</v>
      </c>
      <c r="P147" s="42"/>
      <c r="Q147" s="4" t="s">
        <v>1053</v>
      </c>
      <c r="R147" s="4"/>
      <c r="S147" s="4"/>
    </row>
    <row r="148" spans="1:19" ht="255.75" thickBot="1" x14ac:dyDescent="0.3">
      <c r="A148" s="15">
        <v>138</v>
      </c>
      <c r="B148" s="14" t="s">
        <v>585</v>
      </c>
      <c r="C148" s="11" t="s">
        <v>1030</v>
      </c>
      <c r="D148" s="12" t="s">
        <v>55</v>
      </c>
      <c r="E148" s="26" t="s">
        <v>578</v>
      </c>
      <c r="F148" s="26" t="s">
        <v>579</v>
      </c>
      <c r="G148" s="26" t="s">
        <v>580</v>
      </c>
      <c r="H148" s="26" t="s">
        <v>586</v>
      </c>
      <c r="I148" s="26" t="s">
        <v>582</v>
      </c>
      <c r="J148" s="20">
        <v>1</v>
      </c>
      <c r="K148" s="33" t="s">
        <v>583</v>
      </c>
      <c r="L148" s="33" t="s">
        <v>587</v>
      </c>
      <c r="M148" s="20">
        <v>8.86</v>
      </c>
      <c r="N148" s="11"/>
      <c r="O148" s="10" t="s">
        <v>584</v>
      </c>
      <c r="Q148" s="1" t="s">
        <v>1053</v>
      </c>
      <c r="R148" s="1"/>
      <c r="S148" s="1"/>
    </row>
    <row r="149" spans="1:19" ht="255.75" thickBot="1" x14ac:dyDescent="0.3">
      <c r="A149" s="15">
        <v>139</v>
      </c>
      <c r="B149" s="14" t="s">
        <v>588</v>
      </c>
      <c r="C149" s="11" t="s">
        <v>1030</v>
      </c>
      <c r="D149" s="12" t="s">
        <v>55</v>
      </c>
      <c r="E149" s="26" t="s">
        <v>578</v>
      </c>
      <c r="F149" s="26" t="s">
        <v>579</v>
      </c>
      <c r="G149" s="26" t="s">
        <v>580</v>
      </c>
      <c r="H149" s="26" t="s">
        <v>589</v>
      </c>
      <c r="I149" s="26" t="s">
        <v>582</v>
      </c>
      <c r="J149" s="20">
        <v>1</v>
      </c>
      <c r="K149" s="33" t="s">
        <v>122</v>
      </c>
      <c r="L149" s="33" t="s">
        <v>590</v>
      </c>
      <c r="M149" s="20">
        <v>56.43</v>
      </c>
      <c r="N149" s="11"/>
      <c r="O149" s="10" t="s">
        <v>584</v>
      </c>
      <c r="Q149" s="1" t="s">
        <v>1053</v>
      </c>
      <c r="R149" s="1"/>
      <c r="S149" s="1"/>
    </row>
    <row r="150" spans="1:19" ht="255.75" thickBot="1" x14ac:dyDescent="0.3">
      <c r="A150" s="15">
        <v>140</v>
      </c>
      <c r="B150" s="14" t="s">
        <v>591</v>
      </c>
      <c r="C150" s="11" t="s">
        <v>1030</v>
      </c>
      <c r="D150" s="12" t="s">
        <v>55</v>
      </c>
      <c r="E150" s="26" t="s">
        <v>592</v>
      </c>
      <c r="F150" s="26" t="s">
        <v>579</v>
      </c>
      <c r="G150" s="26" t="s">
        <v>593</v>
      </c>
      <c r="H150" s="26" t="s">
        <v>594</v>
      </c>
      <c r="I150" s="26" t="s">
        <v>595</v>
      </c>
      <c r="J150" s="20">
        <v>2</v>
      </c>
      <c r="K150" s="33" t="s">
        <v>539</v>
      </c>
      <c r="L150" s="33" t="s">
        <v>98</v>
      </c>
      <c r="M150" s="20">
        <v>8.57</v>
      </c>
      <c r="N150" s="28">
        <f>2+1</f>
        <v>3</v>
      </c>
      <c r="O150" s="10" t="s">
        <v>584</v>
      </c>
      <c r="Q150" s="1" t="s">
        <v>1054</v>
      </c>
      <c r="R150" s="1" t="s">
        <v>1505</v>
      </c>
      <c r="S150" s="1" t="s">
        <v>1503</v>
      </c>
    </row>
    <row r="151" spans="1:19" ht="255.75" thickBot="1" x14ac:dyDescent="0.3">
      <c r="A151" s="15">
        <v>141</v>
      </c>
      <c r="B151" s="14" t="s">
        <v>596</v>
      </c>
      <c r="C151" s="11" t="s">
        <v>1030</v>
      </c>
      <c r="D151" s="12" t="s">
        <v>55</v>
      </c>
      <c r="E151" s="26" t="s">
        <v>592</v>
      </c>
      <c r="F151" s="26" t="s">
        <v>579</v>
      </c>
      <c r="G151" s="26" t="s">
        <v>593</v>
      </c>
      <c r="H151" s="26" t="s">
        <v>597</v>
      </c>
      <c r="I151" s="26" t="s">
        <v>595</v>
      </c>
      <c r="J151" s="20">
        <v>2</v>
      </c>
      <c r="K151" s="33" t="s">
        <v>539</v>
      </c>
      <c r="L151" s="33" t="s">
        <v>98</v>
      </c>
      <c r="M151" s="20">
        <v>8.57</v>
      </c>
      <c r="N151" s="28">
        <f>2+1</f>
        <v>3</v>
      </c>
      <c r="O151" s="10" t="s">
        <v>584</v>
      </c>
      <c r="Q151" s="1" t="s">
        <v>1054</v>
      </c>
      <c r="R151" s="1" t="s">
        <v>1506</v>
      </c>
      <c r="S151" s="41" t="s">
        <v>1504</v>
      </c>
    </row>
    <row r="152" spans="1:19" ht="210.75" thickBot="1" x14ac:dyDescent="0.3">
      <c r="A152" s="15">
        <v>142</v>
      </c>
      <c r="B152" s="14" t="s">
        <v>598</v>
      </c>
      <c r="C152" s="11" t="s">
        <v>1030</v>
      </c>
      <c r="D152" s="12" t="s">
        <v>75</v>
      </c>
      <c r="E152" s="26" t="s">
        <v>599</v>
      </c>
      <c r="F152" s="26" t="s">
        <v>600</v>
      </c>
      <c r="G152" s="26" t="s">
        <v>601</v>
      </c>
      <c r="H152" s="26" t="s">
        <v>602</v>
      </c>
      <c r="I152" s="26" t="s">
        <v>603</v>
      </c>
      <c r="J152" s="20">
        <v>1</v>
      </c>
      <c r="K152" s="33" t="s">
        <v>539</v>
      </c>
      <c r="L152" s="33" t="s">
        <v>514</v>
      </c>
      <c r="M152" s="20">
        <v>10.71</v>
      </c>
      <c r="N152" s="11"/>
      <c r="O152" s="10" t="s">
        <v>584</v>
      </c>
      <c r="Q152" s="1" t="s">
        <v>1040</v>
      </c>
      <c r="R152" s="1"/>
      <c r="S152" s="1"/>
    </row>
    <row r="153" spans="1:19" ht="210.75" thickBot="1" x14ac:dyDescent="0.3">
      <c r="A153" s="15">
        <v>143</v>
      </c>
      <c r="B153" s="14" t="s">
        <v>604</v>
      </c>
      <c r="C153" s="11" t="s">
        <v>1030</v>
      </c>
      <c r="D153" s="12" t="s">
        <v>75</v>
      </c>
      <c r="E153" s="26" t="s">
        <v>599</v>
      </c>
      <c r="F153" s="26" t="s">
        <v>600</v>
      </c>
      <c r="G153" s="26" t="s">
        <v>605</v>
      </c>
      <c r="H153" s="26" t="s">
        <v>606</v>
      </c>
      <c r="I153" s="26" t="s">
        <v>607</v>
      </c>
      <c r="J153" s="20">
        <v>2</v>
      </c>
      <c r="K153" s="33" t="s">
        <v>608</v>
      </c>
      <c r="L153" s="33" t="s">
        <v>131</v>
      </c>
      <c r="M153" s="20">
        <v>21.57</v>
      </c>
      <c r="N153" s="11"/>
      <c r="O153" s="10" t="s">
        <v>584</v>
      </c>
      <c r="Q153" s="1" t="s">
        <v>1055</v>
      </c>
      <c r="R153" s="1"/>
      <c r="S153" s="1"/>
    </row>
    <row r="154" spans="1:19" ht="210.75" thickBot="1" x14ac:dyDescent="0.3">
      <c r="A154" s="15">
        <v>144</v>
      </c>
      <c r="B154" s="14" t="s">
        <v>609</v>
      </c>
      <c r="C154" s="11" t="s">
        <v>1030</v>
      </c>
      <c r="D154" s="12" t="s">
        <v>75</v>
      </c>
      <c r="E154" s="26" t="s">
        <v>599</v>
      </c>
      <c r="F154" s="26" t="s">
        <v>600</v>
      </c>
      <c r="G154" s="26" t="s">
        <v>605</v>
      </c>
      <c r="H154" s="26" t="s">
        <v>610</v>
      </c>
      <c r="I154" s="26" t="s">
        <v>607</v>
      </c>
      <c r="J154" s="20">
        <v>2</v>
      </c>
      <c r="K154" s="33" t="s">
        <v>608</v>
      </c>
      <c r="L154" s="33" t="s">
        <v>131</v>
      </c>
      <c r="M154" s="20">
        <v>21.57</v>
      </c>
      <c r="N154" s="11"/>
      <c r="O154" s="10" t="s">
        <v>584</v>
      </c>
      <c r="Q154" s="1" t="s">
        <v>1055</v>
      </c>
      <c r="R154" s="1"/>
      <c r="S154" s="1"/>
    </row>
    <row r="155" spans="1:19" ht="180.75" thickBot="1" x14ac:dyDescent="0.3">
      <c r="A155" s="15">
        <v>145</v>
      </c>
      <c r="B155" s="14" t="s">
        <v>611</v>
      </c>
      <c r="C155" s="11" t="s">
        <v>1030</v>
      </c>
      <c r="D155" s="12" t="s">
        <v>84</v>
      </c>
      <c r="E155" s="26" t="s">
        <v>612</v>
      </c>
      <c r="F155" s="26" t="s">
        <v>613</v>
      </c>
      <c r="G155" s="26" t="s">
        <v>614</v>
      </c>
      <c r="H155" s="26" t="s">
        <v>615</v>
      </c>
      <c r="I155" s="26" t="s">
        <v>616</v>
      </c>
      <c r="J155" s="20">
        <v>4</v>
      </c>
      <c r="K155" s="33" t="s">
        <v>617</v>
      </c>
      <c r="L155" s="33" t="s">
        <v>618</v>
      </c>
      <c r="M155" s="20">
        <v>2</v>
      </c>
      <c r="N155" s="11"/>
      <c r="O155" s="10" t="s">
        <v>584</v>
      </c>
      <c r="Q155" s="1" t="s">
        <v>1040</v>
      </c>
      <c r="R155" s="1"/>
      <c r="S155" s="1"/>
    </row>
    <row r="156" spans="1:19" ht="180.75" thickBot="1" x14ac:dyDescent="0.3">
      <c r="A156" s="15">
        <v>146</v>
      </c>
      <c r="B156" s="14" t="s">
        <v>619</v>
      </c>
      <c r="C156" s="11" t="s">
        <v>1030</v>
      </c>
      <c r="D156" s="12" t="s">
        <v>84</v>
      </c>
      <c r="E156" s="26" t="s">
        <v>612</v>
      </c>
      <c r="F156" s="26" t="s">
        <v>613</v>
      </c>
      <c r="G156" s="26" t="s">
        <v>620</v>
      </c>
      <c r="H156" s="26" t="s">
        <v>621</v>
      </c>
      <c r="I156" s="26" t="s">
        <v>622</v>
      </c>
      <c r="J156" s="20">
        <v>6</v>
      </c>
      <c r="K156" s="33" t="s">
        <v>623</v>
      </c>
      <c r="L156" s="33" t="s">
        <v>624</v>
      </c>
      <c r="M156" s="20">
        <v>65.290000000000006</v>
      </c>
      <c r="N156" s="11"/>
      <c r="O156" s="10" t="s">
        <v>584</v>
      </c>
      <c r="Q156" s="1" t="s">
        <v>1040</v>
      </c>
      <c r="R156" s="1"/>
      <c r="S156" s="1"/>
    </row>
    <row r="157" spans="1:19" ht="270.75" thickBot="1" x14ac:dyDescent="0.3">
      <c r="A157" s="15">
        <v>147</v>
      </c>
      <c r="B157" s="14" t="s">
        <v>625</v>
      </c>
      <c r="C157" s="11" t="s">
        <v>1030</v>
      </c>
      <c r="D157" s="12" t="s">
        <v>92</v>
      </c>
      <c r="E157" s="26" t="s">
        <v>626</v>
      </c>
      <c r="F157" s="26" t="s">
        <v>627</v>
      </c>
      <c r="G157" s="26" t="s">
        <v>628</v>
      </c>
      <c r="H157" s="26" t="s">
        <v>629</v>
      </c>
      <c r="I157" s="26" t="s">
        <v>630</v>
      </c>
      <c r="J157" s="20">
        <v>4</v>
      </c>
      <c r="K157" s="33" t="s">
        <v>608</v>
      </c>
      <c r="L157" s="33" t="s">
        <v>98</v>
      </c>
      <c r="M157" s="20">
        <v>13.14</v>
      </c>
      <c r="N157" s="32">
        <v>4</v>
      </c>
      <c r="O157" s="10" t="s">
        <v>584</v>
      </c>
      <c r="Q157" s="1" t="s">
        <v>1055</v>
      </c>
      <c r="R157" s="1" t="s">
        <v>1430</v>
      </c>
      <c r="S157" s="1" t="s">
        <v>1431</v>
      </c>
    </row>
    <row r="158" spans="1:19" ht="270.75" thickBot="1" x14ac:dyDescent="0.3">
      <c r="A158" s="15">
        <v>148</v>
      </c>
      <c r="B158" s="14" t="s">
        <v>631</v>
      </c>
      <c r="C158" s="11" t="s">
        <v>1030</v>
      </c>
      <c r="D158" s="12" t="s">
        <v>92</v>
      </c>
      <c r="E158" s="26" t="s">
        <v>626</v>
      </c>
      <c r="F158" s="26" t="s">
        <v>627</v>
      </c>
      <c r="G158" s="26" t="s">
        <v>628</v>
      </c>
      <c r="H158" s="26" t="s">
        <v>632</v>
      </c>
      <c r="I158" s="26" t="s">
        <v>630</v>
      </c>
      <c r="J158" s="20">
        <v>4</v>
      </c>
      <c r="K158" s="33" t="s">
        <v>608</v>
      </c>
      <c r="L158" s="33" t="s">
        <v>98</v>
      </c>
      <c r="M158" s="20">
        <v>13.14</v>
      </c>
      <c r="N158" s="32">
        <v>4</v>
      </c>
      <c r="O158" s="10" t="s">
        <v>584</v>
      </c>
      <c r="Q158" s="1" t="s">
        <v>1055</v>
      </c>
      <c r="R158" s="1" t="s">
        <v>1432</v>
      </c>
      <c r="S158" s="1" t="s">
        <v>1433</v>
      </c>
    </row>
    <row r="159" spans="1:19" ht="120.75" thickBot="1" x14ac:dyDescent="0.3">
      <c r="A159" s="15">
        <v>149</v>
      </c>
      <c r="B159" s="14" t="s">
        <v>633</v>
      </c>
      <c r="C159" s="11" t="s">
        <v>1030</v>
      </c>
      <c r="D159" s="12" t="s">
        <v>92</v>
      </c>
      <c r="E159" s="26" t="s">
        <v>634</v>
      </c>
      <c r="F159" s="26" t="s">
        <v>635</v>
      </c>
      <c r="G159" s="26" t="s">
        <v>636</v>
      </c>
      <c r="H159" s="26" t="s">
        <v>637</v>
      </c>
      <c r="I159" s="26" t="s">
        <v>638</v>
      </c>
      <c r="J159" s="20">
        <v>1</v>
      </c>
      <c r="K159" s="33" t="s">
        <v>608</v>
      </c>
      <c r="L159" s="33" t="s">
        <v>590</v>
      </c>
      <c r="M159" s="20">
        <v>26</v>
      </c>
      <c r="N159" s="11"/>
      <c r="O159" s="10" t="s">
        <v>584</v>
      </c>
      <c r="Q159" s="1" t="s">
        <v>1055</v>
      </c>
      <c r="R159" s="1"/>
      <c r="S159" s="1"/>
    </row>
    <row r="160" spans="1:19" ht="180.75" thickBot="1" x14ac:dyDescent="0.3">
      <c r="A160" s="15">
        <v>150</v>
      </c>
      <c r="B160" s="14" t="s">
        <v>639</v>
      </c>
      <c r="C160" s="11" t="s">
        <v>1030</v>
      </c>
      <c r="D160" s="12" t="s">
        <v>103</v>
      </c>
      <c r="E160" s="26" t="s">
        <v>640</v>
      </c>
      <c r="F160" s="26" t="s">
        <v>641</v>
      </c>
      <c r="G160" s="26" t="s">
        <v>642</v>
      </c>
      <c r="H160" s="26" t="s">
        <v>643</v>
      </c>
      <c r="I160" s="26" t="s">
        <v>644</v>
      </c>
      <c r="J160" s="20">
        <v>1</v>
      </c>
      <c r="K160" s="33" t="s">
        <v>608</v>
      </c>
      <c r="L160" s="33" t="s">
        <v>98</v>
      </c>
      <c r="M160" s="20">
        <v>13.14</v>
      </c>
      <c r="N160" s="32">
        <v>1</v>
      </c>
      <c r="O160" s="10" t="s">
        <v>584</v>
      </c>
      <c r="Q160" s="1" t="s">
        <v>1055</v>
      </c>
      <c r="R160" s="1" t="s">
        <v>1096</v>
      </c>
      <c r="S160" s="1" t="s">
        <v>1097</v>
      </c>
    </row>
    <row r="161" spans="1:19" ht="210.75" thickBot="1" x14ac:dyDescent="0.3">
      <c r="A161" s="15">
        <v>151</v>
      </c>
      <c r="B161" s="14" t="s">
        <v>645</v>
      </c>
      <c r="C161" s="11" t="s">
        <v>1030</v>
      </c>
      <c r="D161" s="12" t="s">
        <v>142</v>
      </c>
      <c r="E161" s="26" t="s">
        <v>646</v>
      </c>
      <c r="F161" s="26" t="s">
        <v>647</v>
      </c>
      <c r="G161" s="26" t="s">
        <v>648</v>
      </c>
      <c r="H161" s="26" t="s">
        <v>649</v>
      </c>
      <c r="I161" s="26" t="s">
        <v>650</v>
      </c>
      <c r="J161" s="20">
        <v>1</v>
      </c>
      <c r="K161" s="33" t="s">
        <v>608</v>
      </c>
      <c r="L161" s="33" t="s">
        <v>98</v>
      </c>
      <c r="M161" s="20">
        <v>13.14</v>
      </c>
      <c r="N161" s="28">
        <v>1</v>
      </c>
      <c r="O161" s="10" t="s">
        <v>584</v>
      </c>
      <c r="Q161" s="1" t="s">
        <v>1055</v>
      </c>
      <c r="R161" s="23" t="s">
        <v>1487</v>
      </c>
      <c r="S161" s="23" t="s">
        <v>1488</v>
      </c>
    </row>
    <row r="162" spans="1:19" ht="285.75" thickBot="1" x14ac:dyDescent="0.3">
      <c r="A162" s="15">
        <v>152</v>
      </c>
      <c r="B162" s="14" t="s">
        <v>651</v>
      </c>
      <c r="C162" s="11" t="s">
        <v>1030</v>
      </c>
      <c r="D162" s="12" t="s">
        <v>172</v>
      </c>
      <c r="E162" s="26" t="s">
        <v>652</v>
      </c>
      <c r="F162" s="26" t="s">
        <v>653</v>
      </c>
      <c r="G162" s="26" t="s">
        <v>654</v>
      </c>
      <c r="H162" s="26" t="s">
        <v>655</v>
      </c>
      <c r="I162" s="26" t="s">
        <v>656</v>
      </c>
      <c r="J162" s="20">
        <v>1</v>
      </c>
      <c r="K162" s="33" t="s">
        <v>608</v>
      </c>
      <c r="L162" s="33" t="s">
        <v>618</v>
      </c>
      <c r="M162" s="20">
        <v>17.43</v>
      </c>
      <c r="N162" s="11"/>
      <c r="O162" s="10" t="s">
        <v>584</v>
      </c>
      <c r="Q162" s="1" t="s">
        <v>1057</v>
      </c>
      <c r="R162" s="1"/>
      <c r="S162" s="1"/>
    </row>
    <row r="163" spans="1:19" ht="210.75" thickBot="1" x14ac:dyDescent="0.3">
      <c r="A163" s="15">
        <v>153</v>
      </c>
      <c r="B163" s="14" t="s">
        <v>657</v>
      </c>
      <c r="C163" s="11" t="s">
        <v>1030</v>
      </c>
      <c r="D163" s="12" t="s">
        <v>196</v>
      </c>
      <c r="E163" s="26" t="s">
        <v>658</v>
      </c>
      <c r="F163" s="26" t="s">
        <v>659</v>
      </c>
      <c r="G163" s="26" t="s">
        <v>660</v>
      </c>
      <c r="H163" s="26" t="s">
        <v>661</v>
      </c>
      <c r="I163" s="26" t="s">
        <v>302</v>
      </c>
      <c r="J163" s="20">
        <v>3</v>
      </c>
      <c r="K163" s="33" t="s">
        <v>608</v>
      </c>
      <c r="L163" s="33" t="s">
        <v>98</v>
      </c>
      <c r="M163" s="20">
        <v>13.14</v>
      </c>
      <c r="N163" s="32">
        <v>3</v>
      </c>
      <c r="O163" s="10" t="s">
        <v>584</v>
      </c>
      <c r="Q163" s="1" t="s">
        <v>1057</v>
      </c>
      <c r="R163" s="1" t="s">
        <v>1253</v>
      </c>
      <c r="S163" s="1" t="s">
        <v>1254</v>
      </c>
    </row>
    <row r="164" spans="1:19" ht="210.75" thickBot="1" x14ac:dyDescent="0.3">
      <c r="A164" s="15">
        <v>154</v>
      </c>
      <c r="B164" s="14" t="s">
        <v>662</v>
      </c>
      <c r="C164" s="11" t="s">
        <v>1030</v>
      </c>
      <c r="D164" s="12" t="s">
        <v>196</v>
      </c>
      <c r="E164" s="26" t="s">
        <v>658</v>
      </c>
      <c r="F164" s="26" t="s">
        <v>659</v>
      </c>
      <c r="G164" s="26" t="s">
        <v>660</v>
      </c>
      <c r="H164" s="26" t="s">
        <v>663</v>
      </c>
      <c r="I164" s="26" t="s">
        <v>664</v>
      </c>
      <c r="J164" s="20">
        <v>3</v>
      </c>
      <c r="K164" s="33" t="s">
        <v>608</v>
      </c>
      <c r="L164" s="33" t="s">
        <v>98</v>
      </c>
      <c r="M164" s="20">
        <v>13.14</v>
      </c>
      <c r="N164" s="32">
        <v>3</v>
      </c>
      <c r="O164" s="10" t="s">
        <v>584</v>
      </c>
      <c r="Q164" s="1" t="s">
        <v>1057</v>
      </c>
      <c r="R164" s="1" t="s">
        <v>1255</v>
      </c>
      <c r="S164" s="1" t="s">
        <v>1256</v>
      </c>
    </row>
    <row r="165" spans="1:19" ht="210.75" thickBot="1" x14ac:dyDescent="0.3">
      <c r="A165" s="15">
        <v>155</v>
      </c>
      <c r="B165" s="14" t="s">
        <v>665</v>
      </c>
      <c r="C165" s="11" t="s">
        <v>1030</v>
      </c>
      <c r="D165" s="12" t="s">
        <v>196</v>
      </c>
      <c r="E165" s="26" t="s">
        <v>658</v>
      </c>
      <c r="F165" s="26" t="s">
        <v>659</v>
      </c>
      <c r="G165" s="26" t="s">
        <v>660</v>
      </c>
      <c r="H165" s="26" t="s">
        <v>666</v>
      </c>
      <c r="I165" s="26" t="s">
        <v>667</v>
      </c>
      <c r="J165" s="20">
        <v>3</v>
      </c>
      <c r="K165" s="33" t="s">
        <v>608</v>
      </c>
      <c r="L165" s="33" t="s">
        <v>98</v>
      </c>
      <c r="M165" s="20">
        <v>13.14</v>
      </c>
      <c r="N165" s="32">
        <v>3</v>
      </c>
      <c r="O165" s="10" t="s">
        <v>584</v>
      </c>
      <c r="Q165" s="1" t="s">
        <v>1057</v>
      </c>
      <c r="R165" s="1" t="s">
        <v>1257</v>
      </c>
      <c r="S165" s="1" t="s">
        <v>1258</v>
      </c>
    </row>
    <row r="166" spans="1:19" ht="210.75" thickBot="1" x14ac:dyDescent="0.3">
      <c r="A166" s="15">
        <v>156</v>
      </c>
      <c r="B166" s="14" t="s">
        <v>668</v>
      </c>
      <c r="C166" s="11" t="s">
        <v>1030</v>
      </c>
      <c r="D166" s="12" t="s">
        <v>218</v>
      </c>
      <c r="E166" s="26" t="s">
        <v>669</v>
      </c>
      <c r="F166" s="26" t="s">
        <v>659</v>
      </c>
      <c r="G166" s="26" t="s">
        <v>660</v>
      </c>
      <c r="H166" s="26" t="s">
        <v>661</v>
      </c>
      <c r="I166" s="26" t="s">
        <v>302</v>
      </c>
      <c r="J166" s="20">
        <v>3</v>
      </c>
      <c r="K166" s="33" t="s">
        <v>608</v>
      </c>
      <c r="L166" s="33" t="s">
        <v>98</v>
      </c>
      <c r="M166" s="20">
        <v>13.14</v>
      </c>
      <c r="N166" s="32">
        <v>3</v>
      </c>
      <c r="O166" s="10" t="s">
        <v>584</v>
      </c>
      <c r="Q166" s="1" t="s">
        <v>1057</v>
      </c>
      <c r="R166" s="1" t="s">
        <v>1259</v>
      </c>
      <c r="S166" s="1" t="s">
        <v>1260</v>
      </c>
    </row>
    <row r="167" spans="1:19" ht="210.75" thickBot="1" x14ac:dyDescent="0.3">
      <c r="A167" s="15">
        <v>157</v>
      </c>
      <c r="B167" s="14" t="s">
        <v>670</v>
      </c>
      <c r="C167" s="11" t="s">
        <v>1030</v>
      </c>
      <c r="D167" s="12" t="s">
        <v>218</v>
      </c>
      <c r="E167" s="26" t="s">
        <v>669</v>
      </c>
      <c r="F167" s="26" t="s">
        <v>659</v>
      </c>
      <c r="G167" s="26" t="s">
        <v>660</v>
      </c>
      <c r="H167" s="26" t="s">
        <v>663</v>
      </c>
      <c r="I167" s="26" t="s">
        <v>664</v>
      </c>
      <c r="J167" s="20">
        <v>3</v>
      </c>
      <c r="K167" s="33" t="s">
        <v>608</v>
      </c>
      <c r="L167" s="33" t="s">
        <v>98</v>
      </c>
      <c r="M167" s="20">
        <v>13.14</v>
      </c>
      <c r="N167" s="32">
        <v>3</v>
      </c>
      <c r="O167" s="10" t="s">
        <v>584</v>
      </c>
      <c r="Q167" s="1" t="s">
        <v>1057</v>
      </c>
      <c r="R167" s="1" t="s">
        <v>1255</v>
      </c>
      <c r="S167" s="1" t="s">
        <v>1261</v>
      </c>
    </row>
    <row r="168" spans="1:19" ht="210.75" thickBot="1" x14ac:dyDescent="0.3">
      <c r="A168" s="15">
        <v>158</v>
      </c>
      <c r="B168" s="14" t="s">
        <v>671</v>
      </c>
      <c r="C168" s="11" t="s">
        <v>1030</v>
      </c>
      <c r="D168" s="12" t="s">
        <v>218</v>
      </c>
      <c r="E168" s="26" t="s">
        <v>669</v>
      </c>
      <c r="F168" s="26" t="s">
        <v>659</v>
      </c>
      <c r="G168" s="26" t="s">
        <v>660</v>
      </c>
      <c r="H168" s="26" t="s">
        <v>666</v>
      </c>
      <c r="I168" s="26" t="s">
        <v>667</v>
      </c>
      <c r="J168" s="20">
        <v>3</v>
      </c>
      <c r="K168" s="33" t="s">
        <v>608</v>
      </c>
      <c r="L168" s="33" t="s">
        <v>98</v>
      </c>
      <c r="M168" s="20">
        <v>13.14</v>
      </c>
      <c r="N168" s="32">
        <v>3</v>
      </c>
      <c r="O168" s="10" t="s">
        <v>584</v>
      </c>
      <c r="Q168" s="1" t="s">
        <v>1057</v>
      </c>
      <c r="R168" s="1" t="s">
        <v>1257</v>
      </c>
      <c r="S168" s="1" t="s">
        <v>1262</v>
      </c>
    </row>
    <row r="169" spans="1:19" ht="210.75" thickBot="1" x14ac:dyDescent="0.3">
      <c r="A169" s="15">
        <v>159</v>
      </c>
      <c r="B169" s="14" t="s">
        <v>672</v>
      </c>
      <c r="C169" s="11" t="s">
        <v>1030</v>
      </c>
      <c r="D169" s="12" t="s">
        <v>242</v>
      </c>
      <c r="E169" s="26" t="s">
        <v>673</v>
      </c>
      <c r="F169" s="26" t="s">
        <v>659</v>
      </c>
      <c r="G169" s="26" t="s">
        <v>660</v>
      </c>
      <c r="H169" s="26" t="s">
        <v>661</v>
      </c>
      <c r="I169" s="26" t="s">
        <v>302</v>
      </c>
      <c r="J169" s="20">
        <v>3</v>
      </c>
      <c r="K169" s="33" t="s">
        <v>608</v>
      </c>
      <c r="L169" s="33" t="s">
        <v>98</v>
      </c>
      <c r="M169" s="20">
        <v>13.14</v>
      </c>
      <c r="N169" s="32">
        <v>3</v>
      </c>
      <c r="O169" s="10" t="s">
        <v>584</v>
      </c>
      <c r="Q169" s="1" t="s">
        <v>1057</v>
      </c>
      <c r="R169" s="1" t="s">
        <v>1259</v>
      </c>
      <c r="S169" s="1" t="s">
        <v>1263</v>
      </c>
    </row>
    <row r="170" spans="1:19" ht="210.75" thickBot="1" x14ac:dyDescent="0.3">
      <c r="A170" s="15">
        <v>160</v>
      </c>
      <c r="B170" s="14" t="s">
        <v>674</v>
      </c>
      <c r="C170" s="11" t="s">
        <v>1030</v>
      </c>
      <c r="D170" s="12" t="s">
        <v>242</v>
      </c>
      <c r="E170" s="26" t="s">
        <v>673</v>
      </c>
      <c r="F170" s="26" t="s">
        <v>659</v>
      </c>
      <c r="G170" s="26" t="s">
        <v>660</v>
      </c>
      <c r="H170" s="26" t="s">
        <v>663</v>
      </c>
      <c r="I170" s="26" t="s">
        <v>664</v>
      </c>
      <c r="J170" s="20">
        <v>3</v>
      </c>
      <c r="K170" s="33" t="s">
        <v>608</v>
      </c>
      <c r="L170" s="33" t="s">
        <v>98</v>
      </c>
      <c r="M170" s="20">
        <v>13.14</v>
      </c>
      <c r="N170" s="32">
        <v>3</v>
      </c>
      <c r="O170" s="10" t="s">
        <v>584</v>
      </c>
      <c r="Q170" s="1" t="s">
        <v>1057</v>
      </c>
      <c r="R170" s="1" t="s">
        <v>1255</v>
      </c>
      <c r="S170" s="1" t="s">
        <v>1264</v>
      </c>
    </row>
    <row r="171" spans="1:19" ht="210.75" thickBot="1" x14ac:dyDescent="0.3">
      <c r="A171" s="15">
        <v>161</v>
      </c>
      <c r="B171" s="14" t="s">
        <v>675</v>
      </c>
      <c r="C171" s="11" t="s">
        <v>1030</v>
      </c>
      <c r="D171" s="12" t="s">
        <v>242</v>
      </c>
      <c r="E171" s="26" t="s">
        <v>673</v>
      </c>
      <c r="F171" s="26" t="s">
        <v>659</v>
      </c>
      <c r="G171" s="26" t="s">
        <v>660</v>
      </c>
      <c r="H171" s="26" t="s">
        <v>666</v>
      </c>
      <c r="I171" s="26" t="s">
        <v>667</v>
      </c>
      <c r="J171" s="20">
        <v>3</v>
      </c>
      <c r="K171" s="33" t="s">
        <v>608</v>
      </c>
      <c r="L171" s="33" t="s">
        <v>98</v>
      </c>
      <c r="M171" s="20">
        <v>13.14</v>
      </c>
      <c r="N171" s="32">
        <v>3</v>
      </c>
      <c r="O171" s="10" t="s">
        <v>584</v>
      </c>
      <c r="Q171" s="1" t="s">
        <v>1057</v>
      </c>
      <c r="R171" s="1" t="s">
        <v>1257</v>
      </c>
      <c r="S171" s="1" t="s">
        <v>1265</v>
      </c>
    </row>
    <row r="172" spans="1:19" ht="195.75" thickBot="1" x14ac:dyDescent="0.3">
      <c r="A172" s="15">
        <v>162</v>
      </c>
      <c r="B172" s="14" t="s">
        <v>676</v>
      </c>
      <c r="C172" s="11" t="s">
        <v>1030</v>
      </c>
      <c r="D172" s="12" t="s">
        <v>274</v>
      </c>
      <c r="E172" s="26" t="s">
        <v>677</v>
      </c>
      <c r="F172" s="26" t="s">
        <v>678</v>
      </c>
      <c r="G172" s="26" t="s">
        <v>679</v>
      </c>
      <c r="H172" s="26" t="s">
        <v>680</v>
      </c>
      <c r="I172" s="26" t="s">
        <v>681</v>
      </c>
      <c r="J172" s="20">
        <v>12</v>
      </c>
      <c r="K172" s="33" t="s">
        <v>682</v>
      </c>
      <c r="L172" s="33" t="s">
        <v>683</v>
      </c>
      <c r="M172" s="20">
        <v>52.14</v>
      </c>
      <c r="N172" s="11"/>
      <c r="O172" s="10" t="s">
        <v>584</v>
      </c>
      <c r="Q172" s="1" t="s">
        <v>1044</v>
      </c>
      <c r="R172" s="1"/>
      <c r="S172" s="1"/>
    </row>
    <row r="173" spans="1:19" ht="165.75" thickBot="1" x14ac:dyDescent="0.3">
      <c r="A173" s="15">
        <v>163</v>
      </c>
      <c r="B173" s="14" t="s">
        <v>684</v>
      </c>
      <c r="C173" s="11" t="s">
        <v>1030</v>
      </c>
      <c r="D173" s="12" t="s">
        <v>274</v>
      </c>
      <c r="E173" s="26" t="s">
        <v>677</v>
      </c>
      <c r="F173" s="26" t="s">
        <v>685</v>
      </c>
      <c r="G173" s="26" t="s">
        <v>686</v>
      </c>
      <c r="H173" s="26" t="s">
        <v>687</v>
      </c>
      <c r="I173" s="26" t="s">
        <v>688</v>
      </c>
      <c r="J173" s="20">
        <v>1</v>
      </c>
      <c r="K173" s="33" t="s">
        <v>539</v>
      </c>
      <c r="L173" s="33" t="s">
        <v>689</v>
      </c>
      <c r="M173" s="20">
        <v>56.43</v>
      </c>
      <c r="N173" s="11"/>
      <c r="O173" s="10" t="s">
        <v>584</v>
      </c>
      <c r="Q173" s="1" t="s">
        <v>1044</v>
      </c>
      <c r="R173" s="1"/>
      <c r="S173" s="1"/>
    </row>
    <row r="174" spans="1:19" ht="180.75" thickBot="1" x14ac:dyDescent="0.3">
      <c r="A174" s="15">
        <v>164</v>
      </c>
      <c r="B174" s="14" t="s">
        <v>690</v>
      </c>
      <c r="C174" s="11" t="s">
        <v>1030</v>
      </c>
      <c r="D174" s="12" t="s">
        <v>274</v>
      </c>
      <c r="E174" s="26" t="s">
        <v>677</v>
      </c>
      <c r="F174" s="26" t="s">
        <v>685</v>
      </c>
      <c r="G174" s="26" t="s">
        <v>691</v>
      </c>
      <c r="H174" s="26" t="s">
        <v>692</v>
      </c>
      <c r="I174" s="26" t="s">
        <v>693</v>
      </c>
      <c r="J174" s="20">
        <v>1</v>
      </c>
      <c r="K174" s="33" t="s">
        <v>539</v>
      </c>
      <c r="L174" s="33" t="s">
        <v>694</v>
      </c>
      <c r="M174" s="20">
        <v>60.71</v>
      </c>
      <c r="N174" s="11"/>
      <c r="O174" s="10" t="s">
        <v>584</v>
      </c>
      <c r="Q174" s="1" t="s">
        <v>1044</v>
      </c>
      <c r="R174" s="1"/>
      <c r="S174" s="1"/>
    </row>
    <row r="175" spans="1:19" ht="210.75" thickBot="1" x14ac:dyDescent="0.3">
      <c r="A175" s="15">
        <v>165</v>
      </c>
      <c r="B175" s="14" t="s">
        <v>695</v>
      </c>
      <c r="C175" s="11" t="s">
        <v>1030</v>
      </c>
      <c r="D175" s="12" t="s">
        <v>296</v>
      </c>
      <c r="E175" s="26" t="s">
        <v>696</v>
      </c>
      <c r="F175" s="26" t="s">
        <v>697</v>
      </c>
      <c r="G175" s="26" t="s">
        <v>698</v>
      </c>
      <c r="H175" s="26" t="s">
        <v>699</v>
      </c>
      <c r="I175" s="26" t="s">
        <v>700</v>
      </c>
      <c r="J175" s="20">
        <v>1</v>
      </c>
      <c r="K175" s="33" t="s">
        <v>682</v>
      </c>
      <c r="L175" s="33" t="s">
        <v>694</v>
      </c>
      <c r="M175" s="20">
        <v>52</v>
      </c>
      <c r="N175" s="11"/>
      <c r="O175" s="10" t="s">
        <v>584</v>
      </c>
      <c r="Q175" s="1" t="s">
        <v>1044</v>
      </c>
      <c r="R175" s="1"/>
      <c r="S175" s="1"/>
    </row>
    <row r="176" spans="1:19" ht="165.75" thickBot="1" x14ac:dyDescent="0.3">
      <c r="A176" s="15">
        <v>166</v>
      </c>
      <c r="B176" s="14" t="s">
        <v>701</v>
      </c>
      <c r="C176" s="11" t="s">
        <v>1030</v>
      </c>
      <c r="D176" s="12" t="s">
        <v>296</v>
      </c>
      <c r="E176" s="26" t="s">
        <v>702</v>
      </c>
      <c r="F176" s="26" t="s">
        <v>703</v>
      </c>
      <c r="G176" s="26" t="s">
        <v>704</v>
      </c>
      <c r="H176" s="26" t="s">
        <v>705</v>
      </c>
      <c r="I176" s="26" t="s">
        <v>706</v>
      </c>
      <c r="J176" s="20">
        <v>1</v>
      </c>
      <c r="K176" s="33" t="s">
        <v>707</v>
      </c>
      <c r="L176" s="33" t="s">
        <v>694</v>
      </c>
      <c r="M176" s="20">
        <v>65.14</v>
      </c>
      <c r="N176" s="11"/>
      <c r="O176" s="10" t="s">
        <v>584</v>
      </c>
      <c r="Q176" s="1" t="s">
        <v>1044</v>
      </c>
      <c r="R176" s="1"/>
      <c r="S176" s="1"/>
    </row>
    <row r="177" spans="1:19" ht="180.75" thickBot="1" x14ac:dyDescent="0.3">
      <c r="A177" s="15">
        <v>167</v>
      </c>
      <c r="B177" s="14" t="s">
        <v>708</v>
      </c>
      <c r="C177" s="11" t="s">
        <v>1030</v>
      </c>
      <c r="D177" s="12" t="s">
        <v>312</v>
      </c>
      <c r="E177" s="26" t="s">
        <v>709</v>
      </c>
      <c r="F177" s="26" t="s">
        <v>710</v>
      </c>
      <c r="G177" s="26" t="s">
        <v>711</v>
      </c>
      <c r="H177" s="26" t="s">
        <v>712</v>
      </c>
      <c r="I177" s="26" t="s">
        <v>713</v>
      </c>
      <c r="J177" s="20">
        <v>1</v>
      </c>
      <c r="K177" s="33" t="s">
        <v>714</v>
      </c>
      <c r="L177" s="33" t="s">
        <v>98</v>
      </c>
      <c r="M177" s="20">
        <v>8.7100000000000009</v>
      </c>
      <c r="N177" s="32">
        <v>1</v>
      </c>
      <c r="O177" s="10" t="s">
        <v>584</v>
      </c>
      <c r="Q177" s="1" t="s">
        <v>1057</v>
      </c>
      <c r="R177" s="1" t="s">
        <v>1434</v>
      </c>
      <c r="S177" s="1" t="s">
        <v>1435</v>
      </c>
    </row>
    <row r="178" spans="1:19" ht="150.75" thickBot="1" x14ac:dyDescent="0.3">
      <c r="A178" s="15">
        <v>168</v>
      </c>
      <c r="B178" s="14" t="s">
        <v>715</v>
      </c>
      <c r="C178" s="11" t="s">
        <v>1030</v>
      </c>
      <c r="D178" s="12" t="s">
        <v>327</v>
      </c>
      <c r="E178" s="26" t="s">
        <v>716</v>
      </c>
      <c r="F178" s="26" t="s">
        <v>717</v>
      </c>
      <c r="G178" s="27" t="s">
        <v>1408</v>
      </c>
      <c r="H178" s="40" t="s">
        <v>1410</v>
      </c>
      <c r="I178" s="27" t="s">
        <v>1409</v>
      </c>
      <c r="J178" s="20">
        <v>1</v>
      </c>
      <c r="K178" s="21">
        <v>43009</v>
      </c>
      <c r="L178" s="21">
        <v>43100</v>
      </c>
      <c r="M178" s="20">
        <v>13</v>
      </c>
      <c r="N178" s="28">
        <v>1</v>
      </c>
      <c r="O178" s="10" t="s">
        <v>584</v>
      </c>
      <c r="Q178" s="1" t="s">
        <v>1058</v>
      </c>
      <c r="R178" s="1" t="s">
        <v>1507</v>
      </c>
      <c r="S178" s="41" t="s">
        <v>1508</v>
      </c>
    </row>
    <row r="179" spans="1:19" ht="120.75" thickBot="1" x14ac:dyDescent="0.3">
      <c r="A179" s="15">
        <v>169</v>
      </c>
      <c r="B179" s="14" t="s">
        <v>720</v>
      </c>
      <c r="C179" s="11" t="s">
        <v>1030</v>
      </c>
      <c r="D179" s="12" t="s">
        <v>327</v>
      </c>
      <c r="E179" s="26" t="s">
        <v>716</v>
      </c>
      <c r="F179" s="26" t="s">
        <v>717</v>
      </c>
      <c r="G179" s="27" t="s">
        <v>1408</v>
      </c>
      <c r="H179" s="40" t="s">
        <v>1407</v>
      </c>
      <c r="I179" s="27" t="s">
        <v>1406</v>
      </c>
      <c r="J179" s="20">
        <v>1</v>
      </c>
      <c r="K179" s="21">
        <v>43009</v>
      </c>
      <c r="L179" s="21">
        <v>43100</v>
      </c>
      <c r="M179" s="20">
        <v>13</v>
      </c>
      <c r="N179" s="32">
        <v>1</v>
      </c>
      <c r="O179" s="10" t="s">
        <v>584</v>
      </c>
      <c r="Q179" s="1" t="s">
        <v>1058</v>
      </c>
      <c r="R179" s="1" t="s">
        <v>1436</v>
      </c>
      <c r="S179" s="1" t="s">
        <v>1437</v>
      </c>
    </row>
    <row r="180" spans="1:19" ht="120.75" thickBot="1" x14ac:dyDescent="0.3">
      <c r="A180" s="15">
        <v>170</v>
      </c>
      <c r="B180" s="14" t="s">
        <v>721</v>
      </c>
      <c r="C180" s="11" t="s">
        <v>1030</v>
      </c>
      <c r="D180" s="12" t="s">
        <v>327</v>
      </c>
      <c r="E180" s="26" t="s">
        <v>716</v>
      </c>
      <c r="F180" s="26" t="s">
        <v>717</v>
      </c>
      <c r="G180" s="27" t="s">
        <v>1405</v>
      </c>
      <c r="H180" s="27" t="s">
        <v>1405</v>
      </c>
      <c r="I180" s="27" t="s">
        <v>1405</v>
      </c>
      <c r="J180" s="20">
        <v>0</v>
      </c>
      <c r="K180" s="22">
        <v>43100</v>
      </c>
      <c r="L180" s="22">
        <v>43100</v>
      </c>
      <c r="M180" s="20">
        <v>0</v>
      </c>
      <c r="N180" s="39">
        <v>0</v>
      </c>
      <c r="O180" s="10" t="s">
        <v>584</v>
      </c>
      <c r="Q180" s="1" t="s">
        <v>1058</v>
      </c>
      <c r="R180" s="1"/>
      <c r="S180" s="1"/>
    </row>
    <row r="181" spans="1:19" ht="255.75" thickBot="1" x14ac:dyDescent="0.3">
      <c r="A181" s="15">
        <v>171</v>
      </c>
      <c r="B181" s="14" t="s">
        <v>722</v>
      </c>
      <c r="C181" s="11" t="s">
        <v>1030</v>
      </c>
      <c r="D181" s="12" t="s">
        <v>349</v>
      </c>
      <c r="E181" s="26" t="s">
        <v>723</v>
      </c>
      <c r="F181" s="26" t="s">
        <v>724</v>
      </c>
      <c r="G181" s="26" t="s">
        <v>725</v>
      </c>
      <c r="H181" s="26" t="s">
        <v>726</v>
      </c>
      <c r="I181" s="26" t="s">
        <v>727</v>
      </c>
      <c r="J181" s="20">
        <v>5</v>
      </c>
      <c r="K181" s="33" t="s">
        <v>707</v>
      </c>
      <c r="L181" s="33" t="s">
        <v>694</v>
      </c>
      <c r="M181" s="20">
        <v>65</v>
      </c>
      <c r="N181" s="35">
        <v>4</v>
      </c>
      <c r="O181" s="10" t="s">
        <v>584</v>
      </c>
      <c r="Q181" s="1" t="s">
        <v>1059</v>
      </c>
      <c r="R181" s="1" t="s">
        <v>1141</v>
      </c>
      <c r="S181" s="1" t="s">
        <v>1142</v>
      </c>
    </row>
    <row r="182" spans="1:19" ht="285.75" thickBot="1" x14ac:dyDescent="0.3">
      <c r="A182" s="15">
        <v>172</v>
      </c>
      <c r="B182" s="14" t="s">
        <v>728</v>
      </c>
      <c r="C182" s="11" t="s">
        <v>1030</v>
      </c>
      <c r="D182" s="12" t="s">
        <v>349</v>
      </c>
      <c r="E182" s="26" t="s">
        <v>729</v>
      </c>
      <c r="F182" s="26" t="s">
        <v>730</v>
      </c>
      <c r="G182" s="26" t="s">
        <v>731</v>
      </c>
      <c r="H182" s="26" t="s">
        <v>732</v>
      </c>
      <c r="I182" s="26" t="s">
        <v>733</v>
      </c>
      <c r="J182" s="20">
        <v>1</v>
      </c>
      <c r="K182" s="33" t="s">
        <v>707</v>
      </c>
      <c r="L182" s="33" t="s">
        <v>694</v>
      </c>
      <c r="M182" s="20">
        <v>65</v>
      </c>
      <c r="N182" s="11"/>
      <c r="O182" s="10" t="s">
        <v>584</v>
      </c>
      <c r="Q182" s="1" t="s">
        <v>1059</v>
      </c>
      <c r="R182" s="1"/>
      <c r="S182" s="1"/>
    </row>
    <row r="183" spans="1:19" ht="240.75" thickBot="1" x14ac:dyDescent="0.3">
      <c r="A183" s="15">
        <v>173</v>
      </c>
      <c r="B183" s="14" t="s">
        <v>734</v>
      </c>
      <c r="C183" s="11" t="s">
        <v>1030</v>
      </c>
      <c r="D183" s="12" t="s">
        <v>352</v>
      </c>
      <c r="E183" s="26" t="s">
        <v>735</v>
      </c>
      <c r="F183" s="26" t="s">
        <v>736</v>
      </c>
      <c r="G183" s="26" t="s">
        <v>737</v>
      </c>
      <c r="H183" s="26" t="s">
        <v>738</v>
      </c>
      <c r="I183" s="26" t="s">
        <v>739</v>
      </c>
      <c r="J183" s="20">
        <v>1</v>
      </c>
      <c r="K183" s="33" t="s">
        <v>707</v>
      </c>
      <c r="L183" s="33" t="s">
        <v>98</v>
      </c>
      <c r="M183" s="20">
        <v>13</v>
      </c>
      <c r="N183" s="32">
        <v>1</v>
      </c>
      <c r="O183" s="10" t="s">
        <v>584</v>
      </c>
      <c r="Q183" s="1" t="s">
        <v>1059</v>
      </c>
      <c r="R183" s="1" t="s">
        <v>1143</v>
      </c>
      <c r="S183" s="1" t="s">
        <v>1144</v>
      </c>
    </row>
    <row r="184" spans="1:19" ht="195.75" thickBot="1" x14ac:dyDescent="0.3">
      <c r="A184" s="15">
        <v>174</v>
      </c>
      <c r="B184" s="14" t="s">
        <v>740</v>
      </c>
      <c r="C184" s="11" t="s">
        <v>1030</v>
      </c>
      <c r="D184" s="12" t="s">
        <v>352</v>
      </c>
      <c r="E184" s="26" t="s">
        <v>741</v>
      </c>
      <c r="F184" s="26" t="s">
        <v>742</v>
      </c>
      <c r="G184" s="26" t="s">
        <v>743</v>
      </c>
      <c r="H184" s="26" t="s">
        <v>744</v>
      </c>
      <c r="I184" s="26" t="s">
        <v>745</v>
      </c>
      <c r="J184" s="20">
        <v>1</v>
      </c>
      <c r="K184" s="33" t="s">
        <v>707</v>
      </c>
      <c r="L184" s="33" t="s">
        <v>746</v>
      </c>
      <c r="M184" s="20">
        <v>13</v>
      </c>
      <c r="N184" s="11"/>
      <c r="O184" s="10" t="s">
        <v>584</v>
      </c>
      <c r="Q184" s="1" t="s">
        <v>1059</v>
      </c>
      <c r="R184" s="1"/>
      <c r="S184" s="1"/>
    </row>
    <row r="185" spans="1:19" ht="210.75" thickBot="1" x14ac:dyDescent="0.3">
      <c r="A185" s="15">
        <v>175</v>
      </c>
      <c r="B185" s="14" t="s">
        <v>747</v>
      </c>
      <c r="C185" s="11" t="s">
        <v>1030</v>
      </c>
      <c r="D185" s="12" t="s">
        <v>355</v>
      </c>
      <c r="E185" s="26" t="s">
        <v>748</v>
      </c>
      <c r="F185" s="26" t="s">
        <v>749</v>
      </c>
      <c r="G185" s="26" t="s">
        <v>750</v>
      </c>
      <c r="H185" s="26" t="s">
        <v>751</v>
      </c>
      <c r="I185" s="26" t="s">
        <v>752</v>
      </c>
      <c r="J185" s="20">
        <v>1</v>
      </c>
      <c r="K185" s="33" t="s">
        <v>707</v>
      </c>
      <c r="L185" s="33" t="s">
        <v>753</v>
      </c>
      <c r="M185" s="20">
        <v>43</v>
      </c>
      <c r="N185" s="32">
        <v>1</v>
      </c>
      <c r="O185" s="10" t="s">
        <v>584</v>
      </c>
      <c r="Q185" s="1" t="s">
        <v>1059</v>
      </c>
      <c r="R185" s="1" t="s">
        <v>1145</v>
      </c>
      <c r="S185" s="1" t="s">
        <v>1146</v>
      </c>
    </row>
    <row r="186" spans="1:19" ht="165.75" thickBot="1" x14ac:dyDescent="0.3">
      <c r="A186" s="15">
        <v>176</v>
      </c>
      <c r="B186" s="14" t="s">
        <v>754</v>
      </c>
      <c r="C186" s="11" t="s">
        <v>1030</v>
      </c>
      <c r="D186" s="12" t="s">
        <v>363</v>
      </c>
      <c r="E186" s="26" t="s">
        <v>755</v>
      </c>
      <c r="F186" s="26" t="s">
        <v>756</v>
      </c>
      <c r="G186" s="26" t="s">
        <v>757</v>
      </c>
      <c r="H186" s="26" t="s">
        <v>758</v>
      </c>
      <c r="I186" s="26" t="s">
        <v>759</v>
      </c>
      <c r="J186" s="20">
        <v>3</v>
      </c>
      <c r="K186" s="33" t="s">
        <v>608</v>
      </c>
      <c r="L186" s="33" t="s">
        <v>746</v>
      </c>
      <c r="M186" s="20">
        <v>39</v>
      </c>
      <c r="N186" s="35">
        <v>1</v>
      </c>
      <c r="O186" s="10" t="s">
        <v>584</v>
      </c>
      <c r="Q186" s="1" t="s">
        <v>1057</v>
      </c>
      <c r="R186" s="1" t="s">
        <v>1438</v>
      </c>
      <c r="S186" s="1" t="s">
        <v>1439</v>
      </c>
    </row>
    <row r="187" spans="1:19" ht="165.75" thickBot="1" x14ac:dyDescent="0.3">
      <c r="A187" s="15">
        <v>177</v>
      </c>
      <c r="B187" s="14" t="s">
        <v>760</v>
      </c>
      <c r="C187" s="11" t="s">
        <v>1030</v>
      </c>
      <c r="D187" s="12" t="s">
        <v>363</v>
      </c>
      <c r="E187" s="26" t="s">
        <v>755</v>
      </c>
      <c r="F187" s="26" t="s">
        <v>756</v>
      </c>
      <c r="G187" s="26" t="s">
        <v>757</v>
      </c>
      <c r="H187" s="26" t="s">
        <v>761</v>
      </c>
      <c r="I187" s="26" t="s">
        <v>762</v>
      </c>
      <c r="J187" s="20">
        <v>3</v>
      </c>
      <c r="K187" s="33" t="s">
        <v>608</v>
      </c>
      <c r="L187" s="33" t="s">
        <v>746</v>
      </c>
      <c r="M187" s="20">
        <v>39</v>
      </c>
      <c r="N187" s="11"/>
      <c r="O187" s="10" t="s">
        <v>584</v>
      </c>
      <c r="Q187" s="1" t="s">
        <v>1057</v>
      </c>
      <c r="R187" s="1"/>
      <c r="S187" s="1"/>
    </row>
    <row r="188" spans="1:19" ht="165.75" thickBot="1" x14ac:dyDescent="0.3">
      <c r="A188" s="15">
        <v>178</v>
      </c>
      <c r="B188" s="14" t="s">
        <v>763</v>
      </c>
      <c r="C188" s="11" t="s">
        <v>1030</v>
      </c>
      <c r="D188" s="12" t="s">
        <v>363</v>
      </c>
      <c r="E188" s="26" t="s">
        <v>755</v>
      </c>
      <c r="F188" s="26" t="s">
        <v>756</v>
      </c>
      <c r="G188" s="26" t="s">
        <v>757</v>
      </c>
      <c r="H188" s="26" t="s">
        <v>764</v>
      </c>
      <c r="I188" s="26" t="s">
        <v>765</v>
      </c>
      <c r="J188" s="20">
        <v>3</v>
      </c>
      <c r="K188" s="33" t="s">
        <v>608</v>
      </c>
      <c r="L188" s="33" t="s">
        <v>746</v>
      </c>
      <c r="M188" s="20">
        <v>39</v>
      </c>
      <c r="N188" s="32">
        <v>3</v>
      </c>
      <c r="O188" s="10" t="s">
        <v>584</v>
      </c>
      <c r="Q188" s="1" t="s">
        <v>1057</v>
      </c>
      <c r="R188" s="1" t="s">
        <v>1440</v>
      </c>
      <c r="S188" s="1" t="s">
        <v>1441</v>
      </c>
    </row>
    <row r="189" spans="1:19" ht="255.75" thickBot="1" x14ac:dyDescent="0.3">
      <c r="A189" s="15">
        <v>179</v>
      </c>
      <c r="B189" s="14" t="s">
        <v>766</v>
      </c>
      <c r="C189" s="11" t="s">
        <v>1030</v>
      </c>
      <c r="D189" s="12" t="s">
        <v>363</v>
      </c>
      <c r="E189" s="26" t="s">
        <v>767</v>
      </c>
      <c r="F189" s="26" t="s">
        <v>768</v>
      </c>
      <c r="G189" s="26" t="s">
        <v>769</v>
      </c>
      <c r="H189" s="26" t="s">
        <v>770</v>
      </c>
      <c r="I189" s="26" t="s">
        <v>771</v>
      </c>
      <c r="J189" s="20">
        <v>9</v>
      </c>
      <c r="K189" s="33" t="s">
        <v>714</v>
      </c>
      <c r="L189" s="33" t="s">
        <v>746</v>
      </c>
      <c r="M189" s="20">
        <v>34.57</v>
      </c>
      <c r="N189" s="35">
        <v>3</v>
      </c>
      <c r="O189" s="10" t="s">
        <v>584</v>
      </c>
      <c r="Q189" s="1" t="s">
        <v>1060</v>
      </c>
      <c r="R189" s="1" t="s">
        <v>1234</v>
      </c>
      <c r="S189" s="1" t="s">
        <v>1235</v>
      </c>
    </row>
    <row r="190" spans="1:19" ht="180.75" thickBot="1" x14ac:dyDescent="0.3">
      <c r="A190" s="15">
        <v>180</v>
      </c>
      <c r="B190" s="14" t="s">
        <v>772</v>
      </c>
      <c r="C190" s="11" t="s">
        <v>1030</v>
      </c>
      <c r="D190" s="12" t="s">
        <v>367</v>
      </c>
      <c r="E190" s="26" t="s">
        <v>773</v>
      </c>
      <c r="F190" s="26" t="s">
        <v>774</v>
      </c>
      <c r="G190" s="26" t="s">
        <v>775</v>
      </c>
      <c r="H190" s="26" t="s">
        <v>776</v>
      </c>
      <c r="I190" s="26" t="s">
        <v>777</v>
      </c>
      <c r="J190" s="20">
        <v>1</v>
      </c>
      <c r="K190" s="33" t="s">
        <v>778</v>
      </c>
      <c r="L190" s="33" t="s">
        <v>694</v>
      </c>
      <c r="M190" s="20">
        <v>56.43</v>
      </c>
      <c r="N190" s="32">
        <v>1</v>
      </c>
      <c r="O190" s="10" t="s">
        <v>584</v>
      </c>
      <c r="Q190" s="1" t="s">
        <v>1044</v>
      </c>
      <c r="R190" s="1" t="s">
        <v>1232</v>
      </c>
      <c r="S190" s="1" t="s">
        <v>1233</v>
      </c>
    </row>
    <row r="191" spans="1:19" ht="195.75" thickBot="1" x14ac:dyDescent="0.3">
      <c r="A191" s="15">
        <v>181</v>
      </c>
      <c r="B191" s="14" t="s">
        <v>779</v>
      </c>
      <c r="C191" s="11" t="s">
        <v>1030</v>
      </c>
      <c r="D191" s="12" t="s">
        <v>367</v>
      </c>
      <c r="E191" s="26" t="s">
        <v>773</v>
      </c>
      <c r="F191" s="26" t="s">
        <v>774</v>
      </c>
      <c r="G191" s="26" t="s">
        <v>780</v>
      </c>
      <c r="H191" s="26" t="s">
        <v>781</v>
      </c>
      <c r="I191" s="26" t="s">
        <v>782</v>
      </c>
      <c r="J191" s="20">
        <v>2</v>
      </c>
      <c r="K191" s="33" t="s">
        <v>682</v>
      </c>
      <c r="L191" s="33" t="s">
        <v>694</v>
      </c>
      <c r="M191" s="20">
        <v>52</v>
      </c>
      <c r="N191" s="11"/>
      <c r="O191" s="10" t="s">
        <v>584</v>
      </c>
      <c r="Q191" s="1" t="s">
        <v>1044</v>
      </c>
      <c r="R191" s="1"/>
      <c r="S191" s="1"/>
    </row>
    <row r="192" spans="1:19" ht="180.75" thickBot="1" x14ac:dyDescent="0.3">
      <c r="A192" s="15">
        <v>182</v>
      </c>
      <c r="B192" s="14" t="s">
        <v>783</v>
      </c>
      <c r="C192" s="11" t="s">
        <v>1030</v>
      </c>
      <c r="D192" s="12" t="s">
        <v>367</v>
      </c>
      <c r="E192" s="26" t="s">
        <v>784</v>
      </c>
      <c r="F192" s="26" t="s">
        <v>785</v>
      </c>
      <c r="G192" s="26" t="s">
        <v>786</v>
      </c>
      <c r="H192" s="26" t="s">
        <v>787</v>
      </c>
      <c r="I192" s="26" t="s">
        <v>788</v>
      </c>
      <c r="J192" s="20">
        <v>1</v>
      </c>
      <c r="K192" s="33" t="s">
        <v>682</v>
      </c>
      <c r="L192" s="33" t="s">
        <v>694</v>
      </c>
      <c r="M192" s="20">
        <v>52</v>
      </c>
      <c r="N192" s="11"/>
      <c r="O192" s="10" t="s">
        <v>584</v>
      </c>
      <c r="Q192" s="1" t="s">
        <v>1044</v>
      </c>
      <c r="R192" s="1"/>
      <c r="S192" s="1"/>
    </row>
    <row r="193" spans="1:19" ht="120.75" thickBot="1" x14ac:dyDescent="0.3">
      <c r="A193" s="15">
        <v>183</v>
      </c>
      <c r="B193" s="14" t="s">
        <v>789</v>
      </c>
      <c r="C193" s="11" t="s">
        <v>1030</v>
      </c>
      <c r="D193" s="12" t="s">
        <v>371</v>
      </c>
      <c r="E193" s="26" t="s">
        <v>790</v>
      </c>
      <c r="F193" s="26" t="s">
        <v>791</v>
      </c>
      <c r="G193" s="26" t="s">
        <v>792</v>
      </c>
      <c r="H193" s="26" t="s">
        <v>793</v>
      </c>
      <c r="I193" s="26" t="s">
        <v>794</v>
      </c>
      <c r="J193" s="20">
        <v>31</v>
      </c>
      <c r="K193" s="33" t="s">
        <v>795</v>
      </c>
      <c r="L193" s="33" t="s">
        <v>694</v>
      </c>
      <c r="M193" s="20">
        <v>67.569999999999993</v>
      </c>
      <c r="N193" s="11"/>
      <c r="O193" s="10" t="s">
        <v>584</v>
      </c>
      <c r="Q193" s="1" t="s">
        <v>1046</v>
      </c>
      <c r="R193" s="1"/>
      <c r="S193" s="1"/>
    </row>
    <row r="194" spans="1:19" ht="120.75" thickBot="1" x14ac:dyDescent="0.3">
      <c r="A194" s="15">
        <v>184</v>
      </c>
      <c r="B194" s="14" t="s">
        <v>796</v>
      </c>
      <c r="C194" s="11" t="s">
        <v>1030</v>
      </c>
      <c r="D194" s="12" t="s">
        <v>371</v>
      </c>
      <c r="E194" s="26" t="s">
        <v>790</v>
      </c>
      <c r="F194" s="26" t="s">
        <v>791</v>
      </c>
      <c r="G194" s="26" t="s">
        <v>792</v>
      </c>
      <c r="H194" s="26" t="s">
        <v>797</v>
      </c>
      <c r="I194" s="26" t="s">
        <v>798</v>
      </c>
      <c r="J194" s="20">
        <v>31</v>
      </c>
      <c r="K194" s="33" t="s">
        <v>795</v>
      </c>
      <c r="L194" s="33" t="s">
        <v>694</v>
      </c>
      <c r="M194" s="20">
        <v>67.569999999999993</v>
      </c>
      <c r="N194" s="11"/>
      <c r="O194" s="10" t="s">
        <v>584</v>
      </c>
      <c r="Q194" s="1" t="s">
        <v>1046</v>
      </c>
      <c r="R194" s="1"/>
      <c r="S194" s="1"/>
    </row>
    <row r="195" spans="1:19" ht="90.75" thickBot="1" x14ac:dyDescent="0.3">
      <c r="A195" s="15">
        <v>185</v>
      </c>
      <c r="B195" s="14" t="s">
        <v>799</v>
      </c>
      <c r="C195" s="11" t="s">
        <v>1030</v>
      </c>
      <c r="D195" s="12" t="s">
        <v>385</v>
      </c>
      <c r="E195" s="26" t="s">
        <v>800</v>
      </c>
      <c r="F195" s="26" t="s">
        <v>801</v>
      </c>
      <c r="G195" s="26" t="s">
        <v>802</v>
      </c>
      <c r="H195" s="26" t="s">
        <v>803</v>
      </c>
      <c r="I195" s="26" t="s">
        <v>804</v>
      </c>
      <c r="J195" s="20">
        <v>22</v>
      </c>
      <c r="K195" s="33" t="s">
        <v>805</v>
      </c>
      <c r="L195" s="33" t="s">
        <v>746</v>
      </c>
      <c r="M195" s="20">
        <v>41.57</v>
      </c>
      <c r="N195" s="11"/>
      <c r="O195" s="10" t="s">
        <v>584</v>
      </c>
      <c r="Q195" s="1" t="s">
        <v>1046</v>
      </c>
      <c r="R195" s="1"/>
      <c r="S195" s="1"/>
    </row>
    <row r="196" spans="1:19" ht="120.75" thickBot="1" x14ac:dyDescent="0.3">
      <c r="A196" s="15">
        <v>186</v>
      </c>
      <c r="B196" s="14" t="s">
        <v>806</v>
      </c>
      <c r="C196" s="11" t="s">
        <v>1030</v>
      </c>
      <c r="D196" s="12" t="s">
        <v>385</v>
      </c>
      <c r="E196" s="26" t="s">
        <v>800</v>
      </c>
      <c r="F196" s="26" t="s">
        <v>801</v>
      </c>
      <c r="G196" s="26" t="s">
        <v>807</v>
      </c>
      <c r="H196" s="26" t="s">
        <v>808</v>
      </c>
      <c r="I196" s="26" t="s">
        <v>809</v>
      </c>
      <c r="J196" s="20">
        <v>4</v>
      </c>
      <c r="K196" s="33" t="s">
        <v>805</v>
      </c>
      <c r="L196" s="33" t="s">
        <v>746</v>
      </c>
      <c r="M196" s="20">
        <v>41.57</v>
      </c>
      <c r="N196" s="32">
        <v>4</v>
      </c>
      <c r="O196" s="10" t="s">
        <v>584</v>
      </c>
      <c r="Q196" s="1" t="s">
        <v>1046</v>
      </c>
      <c r="R196" s="1" t="s">
        <v>1147</v>
      </c>
      <c r="S196" s="38" t="s">
        <v>1148</v>
      </c>
    </row>
    <row r="197" spans="1:19" ht="210.75" thickBot="1" x14ac:dyDescent="0.3">
      <c r="A197" s="15">
        <v>187</v>
      </c>
      <c r="B197" s="14" t="s">
        <v>810</v>
      </c>
      <c r="C197" s="11" t="s">
        <v>1030</v>
      </c>
      <c r="D197" s="12" t="s">
        <v>395</v>
      </c>
      <c r="E197" s="26" t="s">
        <v>811</v>
      </c>
      <c r="F197" s="26" t="s">
        <v>812</v>
      </c>
      <c r="G197" s="26" t="s">
        <v>813</v>
      </c>
      <c r="H197" s="26" t="s">
        <v>814</v>
      </c>
      <c r="I197" s="26" t="s">
        <v>815</v>
      </c>
      <c r="J197" s="20">
        <v>1</v>
      </c>
      <c r="K197" s="33" t="s">
        <v>608</v>
      </c>
      <c r="L197" s="33" t="s">
        <v>98</v>
      </c>
      <c r="M197" s="20">
        <v>13.14</v>
      </c>
      <c r="N197" s="32">
        <v>1</v>
      </c>
      <c r="O197" s="10" t="s">
        <v>584</v>
      </c>
      <c r="Q197" s="1" t="s">
        <v>1056</v>
      </c>
      <c r="R197" s="1" t="s">
        <v>1442</v>
      </c>
      <c r="S197" s="1" t="s">
        <v>1443</v>
      </c>
    </row>
    <row r="198" spans="1:19" ht="180.75" thickBot="1" x14ac:dyDescent="0.3">
      <c r="A198" s="15">
        <v>188</v>
      </c>
      <c r="B198" s="14" t="s">
        <v>816</v>
      </c>
      <c r="C198" s="11" t="s">
        <v>1030</v>
      </c>
      <c r="D198" s="12" t="s">
        <v>408</v>
      </c>
      <c r="E198" s="26" t="s">
        <v>817</v>
      </c>
      <c r="F198" s="26" t="s">
        <v>818</v>
      </c>
      <c r="G198" s="26" t="s">
        <v>819</v>
      </c>
      <c r="H198" s="26" t="s">
        <v>820</v>
      </c>
      <c r="I198" s="26" t="s">
        <v>718</v>
      </c>
      <c r="J198" s="20">
        <v>2</v>
      </c>
      <c r="K198" s="33" t="s">
        <v>707</v>
      </c>
      <c r="L198" s="33" t="s">
        <v>719</v>
      </c>
      <c r="M198" s="20">
        <v>12.86</v>
      </c>
      <c r="N198" s="28">
        <v>2</v>
      </c>
      <c r="O198" s="10" t="s">
        <v>584</v>
      </c>
      <c r="Q198" s="1" t="s">
        <v>1058</v>
      </c>
      <c r="R198" s="1" t="s">
        <v>1489</v>
      </c>
      <c r="S198" s="1" t="s">
        <v>1490</v>
      </c>
    </row>
    <row r="199" spans="1:19" ht="180.75" thickBot="1" x14ac:dyDescent="0.3">
      <c r="A199" s="15">
        <v>189</v>
      </c>
      <c r="B199" s="14" t="s">
        <v>821</v>
      </c>
      <c r="C199" s="11" t="s">
        <v>1030</v>
      </c>
      <c r="D199" s="12" t="s">
        <v>408</v>
      </c>
      <c r="E199" s="26" t="s">
        <v>817</v>
      </c>
      <c r="F199" s="26" t="s">
        <v>818</v>
      </c>
      <c r="G199" s="26" t="s">
        <v>819</v>
      </c>
      <c r="H199" s="26" t="s">
        <v>822</v>
      </c>
      <c r="I199" s="26" t="s">
        <v>823</v>
      </c>
      <c r="J199" s="20">
        <v>2</v>
      </c>
      <c r="K199" s="33" t="s">
        <v>707</v>
      </c>
      <c r="L199" s="33" t="s">
        <v>719</v>
      </c>
      <c r="M199" s="20">
        <v>12.86</v>
      </c>
      <c r="N199" s="28">
        <v>2</v>
      </c>
      <c r="O199" s="10" t="s">
        <v>584</v>
      </c>
      <c r="Q199" s="1" t="s">
        <v>1058</v>
      </c>
      <c r="R199" s="37" t="s">
        <v>1491</v>
      </c>
      <c r="S199" s="23" t="s">
        <v>1492</v>
      </c>
    </row>
    <row r="200" spans="1:19" ht="105.75" thickBot="1" x14ac:dyDescent="0.3">
      <c r="A200" s="15">
        <v>190</v>
      </c>
      <c r="B200" s="14" t="s">
        <v>824</v>
      </c>
      <c r="C200" s="11" t="s">
        <v>1030</v>
      </c>
      <c r="D200" s="12" t="s">
        <v>413</v>
      </c>
      <c r="E200" s="26" t="s">
        <v>825</v>
      </c>
      <c r="F200" s="26" t="s">
        <v>826</v>
      </c>
      <c r="G200" s="26" t="s">
        <v>827</v>
      </c>
      <c r="H200" s="26" t="s">
        <v>828</v>
      </c>
      <c r="I200" s="26" t="s">
        <v>829</v>
      </c>
      <c r="J200" s="20">
        <v>8</v>
      </c>
      <c r="K200" s="33" t="s">
        <v>805</v>
      </c>
      <c r="L200" s="33" t="s">
        <v>694</v>
      </c>
      <c r="M200" s="20">
        <v>67.86</v>
      </c>
      <c r="N200" s="32">
        <v>8</v>
      </c>
      <c r="O200" s="10" t="s">
        <v>584</v>
      </c>
      <c r="Q200" s="1" t="s">
        <v>1046</v>
      </c>
      <c r="R200" s="1" t="s">
        <v>1149</v>
      </c>
      <c r="S200" s="1" t="s">
        <v>1150</v>
      </c>
    </row>
    <row r="201" spans="1:19" ht="105.75" thickBot="1" x14ac:dyDescent="0.3">
      <c r="A201" s="15">
        <v>191</v>
      </c>
      <c r="B201" s="14" t="s">
        <v>830</v>
      </c>
      <c r="C201" s="11" t="s">
        <v>1030</v>
      </c>
      <c r="D201" s="12" t="s">
        <v>413</v>
      </c>
      <c r="E201" s="26" t="s">
        <v>825</v>
      </c>
      <c r="F201" s="26" t="s">
        <v>826</v>
      </c>
      <c r="G201" s="26" t="s">
        <v>827</v>
      </c>
      <c r="H201" s="26" t="s">
        <v>831</v>
      </c>
      <c r="I201" s="26" t="s">
        <v>832</v>
      </c>
      <c r="J201" s="20">
        <v>1</v>
      </c>
      <c r="K201" s="33" t="s">
        <v>805</v>
      </c>
      <c r="L201" s="33" t="s">
        <v>694</v>
      </c>
      <c r="M201" s="20">
        <v>67.86</v>
      </c>
      <c r="N201" s="11"/>
      <c r="O201" s="10" t="s">
        <v>584</v>
      </c>
      <c r="Q201" s="1" t="s">
        <v>1046</v>
      </c>
      <c r="R201" s="1"/>
      <c r="S201" s="1"/>
    </row>
    <row r="202" spans="1:19" ht="105.75" thickBot="1" x14ac:dyDescent="0.3">
      <c r="A202" s="15">
        <v>192</v>
      </c>
      <c r="B202" s="14" t="s">
        <v>833</v>
      </c>
      <c r="C202" s="11" t="s">
        <v>1030</v>
      </c>
      <c r="D202" s="12" t="s">
        <v>420</v>
      </c>
      <c r="E202" s="26" t="s">
        <v>834</v>
      </c>
      <c r="F202" s="26" t="s">
        <v>826</v>
      </c>
      <c r="G202" s="26" t="s">
        <v>835</v>
      </c>
      <c r="H202" s="26" t="s">
        <v>836</v>
      </c>
      <c r="I202" s="26" t="s">
        <v>837</v>
      </c>
      <c r="J202" s="20">
        <v>5</v>
      </c>
      <c r="K202" s="33" t="s">
        <v>805</v>
      </c>
      <c r="L202" s="33" t="s">
        <v>746</v>
      </c>
      <c r="M202" s="20">
        <v>41.57</v>
      </c>
      <c r="N202" s="32">
        <v>5</v>
      </c>
      <c r="O202" s="10" t="s">
        <v>584</v>
      </c>
      <c r="Q202" s="1" t="s">
        <v>1046</v>
      </c>
      <c r="R202" s="1" t="s">
        <v>1151</v>
      </c>
      <c r="S202" s="1" t="s">
        <v>1152</v>
      </c>
    </row>
    <row r="203" spans="1:19" ht="105.75" thickBot="1" x14ac:dyDescent="0.3">
      <c r="A203" s="15">
        <v>193</v>
      </c>
      <c r="B203" s="14" t="s">
        <v>838</v>
      </c>
      <c r="C203" s="11" t="s">
        <v>1030</v>
      </c>
      <c r="D203" s="12" t="s">
        <v>434</v>
      </c>
      <c r="E203" s="26" t="s">
        <v>839</v>
      </c>
      <c r="F203" s="26" t="s">
        <v>826</v>
      </c>
      <c r="G203" s="26" t="s">
        <v>840</v>
      </c>
      <c r="H203" s="26" t="s">
        <v>828</v>
      </c>
      <c r="I203" s="26" t="s">
        <v>841</v>
      </c>
      <c r="J203" s="20">
        <v>8</v>
      </c>
      <c r="K203" s="33" t="s">
        <v>805</v>
      </c>
      <c r="L203" s="33" t="s">
        <v>694</v>
      </c>
      <c r="M203" s="20">
        <v>67.86</v>
      </c>
      <c r="N203" s="32">
        <v>8</v>
      </c>
      <c r="O203" s="10" t="s">
        <v>584</v>
      </c>
      <c r="Q203" s="1" t="s">
        <v>1046</v>
      </c>
      <c r="R203" s="1" t="s">
        <v>1153</v>
      </c>
      <c r="S203" s="1" t="s">
        <v>1154</v>
      </c>
    </row>
    <row r="204" spans="1:19" ht="105.75" thickBot="1" x14ac:dyDescent="0.3">
      <c r="A204" s="15">
        <v>194</v>
      </c>
      <c r="B204" s="14" t="s">
        <v>842</v>
      </c>
      <c r="C204" s="11" t="s">
        <v>1030</v>
      </c>
      <c r="D204" s="12" t="s">
        <v>456</v>
      </c>
      <c r="E204" s="26" t="s">
        <v>843</v>
      </c>
      <c r="F204" s="26" t="s">
        <v>826</v>
      </c>
      <c r="G204" s="26" t="s">
        <v>844</v>
      </c>
      <c r="H204" s="26" t="s">
        <v>845</v>
      </c>
      <c r="I204" s="26" t="s">
        <v>829</v>
      </c>
      <c r="J204" s="20">
        <v>8</v>
      </c>
      <c r="K204" s="33" t="s">
        <v>805</v>
      </c>
      <c r="L204" s="33" t="s">
        <v>694</v>
      </c>
      <c r="M204" s="20">
        <v>67.86</v>
      </c>
      <c r="N204" s="32">
        <v>8</v>
      </c>
      <c r="O204" s="10" t="s">
        <v>584</v>
      </c>
      <c r="Q204" s="1" t="s">
        <v>1046</v>
      </c>
      <c r="R204" s="1" t="s">
        <v>1155</v>
      </c>
      <c r="S204" s="1" t="s">
        <v>1156</v>
      </c>
    </row>
    <row r="205" spans="1:19" ht="105.75" thickBot="1" x14ac:dyDescent="0.3">
      <c r="A205" s="15">
        <v>195</v>
      </c>
      <c r="B205" s="14" t="s">
        <v>846</v>
      </c>
      <c r="C205" s="11" t="s">
        <v>1030</v>
      </c>
      <c r="D205" s="12" t="s">
        <v>456</v>
      </c>
      <c r="E205" s="26" t="s">
        <v>843</v>
      </c>
      <c r="F205" s="26" t="s">
        <v>826</v>
      </c>
      <c r="G205" s="26" t="s">
        <v>844</v>
      </c>
      <c r="H205" s="26" t="s">
        <v>845</v>
      </c>
      <c r="I205" s="26" t="s">
        <v>847</v>
      </c>
      <c r="J205" s="20">
        <v>1</v>
      </c>
      <c r="K205" s="33" t="s">
        <v>805</v>
      </c>
      <c r="L205" s="33" t="s">
        <v>694</v>
      </c>
      <c r="M205" s="20">
        <v>67.86</v>
      </c>
      <c r="N205" s="11"/>
      <c r="O205" s="10" t="s">
        <v>584</v>
      </c>
      <c r="Q205" s="1" t="s">
        <v>1046</v>
      </c>
      <c r="R205" s="1"/>
      <c r="S205" s="1"/>
    </row>
    <row r="206" spans="1:19" ht="195.75" thickBot="1" x14ac:dyDescent="0.3">
      <c r="A206" s="15">
        <v>196</v>
      </c>
      <c r="B206" s="14" t="s">
        <v>848</v>
      </c>
      <c r="C206" s="11" t="s">
        <v>1030</v>
      </c>
      <c r="D206" s="12" t="s">
        <v>459</v>
      </c>
      <c r="E206" s="26" t="s">
        <v>849</v>
      </c>
      <c r="F206" s="26" t="s">
        <v>850</v>
      </c>
      <c r="G206" s="26" t="s">
        <v>851</v>
      </c>
      <c r="H206" s="26" t="s">
        <v>852</v>
      </c>
      <c r="I206" s="26" t="s">
        <v>853</v>
      </c>
      <c r="J206" s="20">
        <v>1</v>
      </c>
      <c r="K206" s="33" t="s">
        <v>805</v>
      </c>
      <c r="L206" s="33" t="s">
        <v>746</v>
      </c>
      <c r="M206" s="20">
        <v>41.57</v>
      </c>
      <c r="N206" s="11"/>
      <c r="O206" s="10" t="s">
        <v>584</v>
      </c>
      <c r="Q206" s="1" t="s">
        <v>1046</v>
      </c>
      <c r="R206" s="1"/>
      <c r="S206" s="1"/>
    </row>
    <row r="207" spans="1:19" ht="135.75" thickBot="1" x14ac:dyDescent="0.3">
      <c r="A207" s="15">
        <v>197</v>
      </c>
      <c r="B207" s="14" t="s">
        <v>854</v>
      </c>
      <c r="C207" s="11" t="s">
        <v>1030</v>
      </c>
      <c r="D207" s="12" t="s">
        <v>459</v>
      </c>
      <c r="E207" s="26" t="s">
        <v>849</v>
      </c>
      <c r="F207" s="26" t="s">
        <v>850</v>
      </c>
      <c r="G207" s="26" t="s">
        <v>855</v>
      </c>
      <c r="H207" s="26" t="s">
        <v>856</v>
      </c>
      <c r="I207" s="26" t="s">
        <v>857</v>
      </c>
      <c r="J207" s="20">
        <v>5</v>
      </c>
      <c r="K207" s="33" t="s">
        <v>805</v>
      </c>
      <c r="L207" s="33" t="s">
        <v>746</v>
      </c>
      <c r="M207" s="20">
        <v>41.57</v>
      </c>
      <c r="N207" s="32">
        <v>5</v>
      </c>
      <c r="O207" s="10" t="s">
        <v>584</v>
      </c>
      <c r="Q207" s="1" t="s">
        <v>1046</v>
      </c>
      <c r="R207" s="1" t="s">
        <v>1157</v>
      </c>
      <c r="S207" s="1" t="s">
        <v>1158</v>
      </c>
    </row>
    <row r="208" spans="1:19" ht="195.75" thickBot="1" x14ac:dyDescent="0.3">
      <c r="A208" s="15">
        <v>198</v>
      </c>
      <c r="B208" s="14" t="s">
        <v>858</v>
      </c>
      <c r="C208" s="11" t="s">
        <v>1030</v>
      </c>
      <c r="D208" s="12" t="s">
        <v>462</v>
      </c>
      <c r="E208" s="26" t="s">
        <v>859</v>
      </c>
      <c r="F208" s="26" t="s">
        <v>850</v>
      </c>
      <c r="G208" s="26" t="s">
        <v>851</v>
      </c>
      <c r="H208" s="26" t="s">
        <v>860</v>
      </c>
      <c r="I208" s="26" t="s">
        <v>853</v>
      </c>
      <c r="J208" s="20">
        <v>1</v>
      </c>
      <c r="K208" s="33" t="s">
        <v>805</v>
      </c>
      <c r="L208" s="33" t="s">
        <v>746</v>
      </c>
      <c r="M208" s="20">
        <v>41.57</v>
      </c>
      <c r="N208" s="11"/>
      <c r="O208" s="10" t="s">
        <v>584</v>
      </c>
      <c r="Q208" s="1" t="s">
        <v>1046</v>
      </c>
      <c r="R208" s="1"/>
      <c r="S208" s="1"/>
    </row>
    <row r="209" spans="1:19" ht="135.75" thickBot="1" x14ac:dyDescent="0.3">
      <c r="A209" s="15">
        <v>199</v>
      </c>
      <c r="B209" s="14" t="s">
        <v>861</v>
      </c>
      <c r="C209" s="11" t="s">
        <v>1030</v>
      </c>
      <c r="D209" s="12" t="s">
        <v>462</v>
      </c>
      <c r="E209" s="26" t="s">
        <v>859</v>
      </c>
      <c r="F209" s="26" t="s">
        <v>850</v>
      </c>
      <c r="G209" s="26" t="s">
        <v>855</v>
      </c>
      <c r="H209" s="26" t="s">
        <v>856</v>
      </c>
      <c r="I209" s="26" t="s">
        <v>857</v>
      </c>
      <c r="J209" s="20">
        <v>5</v>
      </c>
      <c r="K209" s="33" t="s">
        <v>805</v>
      </c>
      <c r="L209" s="33" t="s">
        <v>746</v>
      </c>
      <c r="M209" s="20">
        <v>41.57</v>
      </c>
      <c r="N209" s="32">
        <v>5</v>
      </c>
      <c r="O209" s="10" t="s">
        <v>584</v>
      </c>
      <c r="Q209" s="1" t="s">
        <v>1046</v>
      </c>
      <c r="R209" s="1" t="s">
        <v>1157</v>
      </c>
      <c r="S209" s="1" t="s">
        <v>1159</v>
      </c>
    </row>
    <row r="210" spans="1:19" ht="368.25" customHeight="1" thickBot="1" x14ac:dyDescent="0.3">
      <c r="A210" s="15">
        <v>200</v>
      </c>
      <c r="B210" s="14" t="s">
        <v>862</v>
      </c>
      <c r="C210" s="11" t="s">
        <v>1030</v>
      </c>
      <c r="D210" s="12" t="s">
        <v>473</v>
      </c>
      <c r="E210" s="26" t="s">
        <v>863</v>
      </c>
      <c r="F210" s="26" t="s">
        <v>864</v>
      </c>
      <c r="G210" s="26" t="s">
        <v>865</v>
      </c>
      <c r="H210" s="26" t="s">
        <v>866</v>
      </c>
      <c r="I210" s="26" t="s">
        <v>867</v>
      </c>
      <c r="J210" s="20">
        <v>12</v>
      </c>
      <c r="K210" s="33" t="s">
        <v>868</v>
      </c>
      <c r="L210" s="33" t="s">
        <v>98</v>
      </c>
      <c r="M210" s="20">
        <v>14.86</v>
      </c>
      <c r="N210" s="32">
        <v>12</v>
      </c>
      <c r="O210" s="10" t="s">
        <v>584</v>
      </c>
      <c r="Q210" s="1" t="s">
        <v>1061</v>
      </c>
      <c r="R210" s="1" t="s">
        <v>1086</v>
      </c>
      <c r="S210" s="1" t="s">
        <v>1087</v>
      </c>
    </row>
    <row r="211" spans="1:19" ht="375.75" thickBot="1" x14ac:dyDescent="0.3">
      <c r="A211" s="15">
        <v>201</v>
      </c>
      <c r="B211" s="14" t="s">
        <v>869</v>
      </c>
      <c r="C211" s="11" t="s">
        <v>1030</v>
      </c>
      <c r="D211" s="12" t="s">
        <v>473</v>
      </c>
      <c r="E211" s="26" t="s">
        <v>863</v>
      </c>
      <c r="F211" s="26" t="s">
        <v>870</v>
      </c>
      <c r="G211" s="26" t="s">
        <v>871</v>
      </c>
      <c r="H211" s="26" t="s">
        <v>872</v>
      </c>
      <c r="I211" s="26" t="s">
        <v>302</v>
      </c>
      <c r="J211" s="20">
        <v>1</v>
      </c>
      <c r="K211" s="33" t="s">
        <v>707</v>
      </c>
      <c r="L211" s="33" t="s">
        <v>873</v>
      </c>
      <c r="M211" s="20">
        <v>25.71</v>
      </c>
      <c r="N211" s="35">
        <v>0</v>
      </c>
      <c r="O211" s="10" t="s">
        <v>584</v>
      </c>
      <c r="Q211" s="1" t="s">
        <v>1061</v>
      </c>
      <c r="R211" s="1" t="s">
        <v>1088</v>
      </c>
      <c r="S211" s="36" t="s">
        <v>1089</v>
      </c>
    </row>
    <row r="212" spans="1:19" ht="150.75" thickBot="1" x14ac:dyDescent="0.3">
      <c r="A212" s="15">
        <v>202</v>
      </c>
      <c r="B212" s="14" t="s">
        <v>874</v>
      </c>
      <c r="C212" s="11" t="s">
        <v>1030</v>
      </c>
      <c r="D212" s="12" t="s">
        <v>489</v>
      </c>
      <c r="E212" s="26" t="s">
        <v>875</v>
      </c>
      <c r="F212" s="26" t="s">
        <v>876</v>
      </c>
      <c r="G212" s="26" t="s">
        <v>877</v>
      </c>
      <c r="H212" s="26" t="s">
        <v>878</v>
      </c>
      <c r="I212" s="26" t="s">
        <v>879</v>
      </c>
      <c r="J212" s="20">
        <v>1</v>
      </c>
      <c r="K212" s="33" t="s">
        <v>608</v>
      </c>
      <c r="L212" s="33" t="s">
        <v>682</v>
      </c>
      <c r="M212" s="20">
        <v>13.29</v>
      </c>
      <c r="N212" s="11"/>
      <c r="O212" s="10" t="s">
        <v>584</v>
      </c>
      <c r="Q212" s="1" t="s">
        <v>1062</v>
      </c>
      <c r="R212" s="1"/>
      <c r="S212" s="1"/>
    </row>
    <row r="213" spans="1:19" ht="135.75" thickBot="1" x14ac:dyDescent="0.3">
      <c r="A213" s="15">
        <v>203</v>
      </c>
      <c r="B213" s="14" t="s">
        <v>880</v>
      </c>
      <c r="C213" s="11" t="s">
        <v>1030</v>
      </c>
      <c r="D213" s="12" t="s">
        <v>489</v>
      </c>
      <c r="E213" s="26" t="s">
        <v>875</v>
      </c>
      <c r="F213" s="26" t="s">
        <v>876</v>
      </c>
      <c r="G213" s="26" t="s">
        <v>881</v>
      </c>
      <c r="H213" s="26" t="s">
        <v>882</v>
      </c>
      <c r="I213" s="26" t="s">
        <v>883</v>
      </c>
      <c r="J213" s="20">
        <v>1</v>
      </c>
      <c r="K213" s="33" t="s">
        <v>98</v>
      </c>
      <c r="L213" s="33" t="s">
        <v>694</v>
      </c>
      <c r="M213" s="20">
        <v>52.14</v>
      </c>
      <c r="N213" s="11"/>
      <c r="O213" s="10" t="s">
        <v>584</v>
      </c>
      <c r="Q213" s="1" t="s">
        <v>1062</v>
      </c>
      <c r="R213" s="1"/>
      <c r="S213" s="1"/>
    </row>
    <row r="214" spans="1:19" ht="90.75" thickBot="1" x14ac:dyDescent="0.3">
      <c r="A214" s="15">
        <v>204</v>
      </c>
      <c r="B214" s="14" t="s">
        <v>884</v>
      </c>
      <c r="C214" s="11" t="s">
        <v>1030</v>
      </c>
      <c r="D214" s="12" t="s">
        <v>489</v>
      </c>
      <c r="E214" s="26" t="s">
        <v>885</v>
      </c>
      <c r="F214" s="26" t="s">
        <v>886</v>
      </c>
      <c r="G214" s="26" t="s">
        <v>887</v>
      </c>
      <c r="H214" s="26" t="s">
        <v>888</v>
      </c>
      <c r="I214" s="26" t="s">
        <v>889</v>
      </c>
      <c r="J214" s="20">
        <v>1</v>
      </c>
      <c r="K214" s="33" t="s">
        <v>608</v>
      </c>
      <c r="L214" s="33" t="s">
        <v>98</v>
      </c>
      <c r="M214" s="20">
        <v>13.14</v>
      </c>
      <c r="N214" s="32">
        <v>1</v>
      </c>
      <c r="O214" s="10" t="s">
        <v>584</v>
      </c>
      <c r="Q214" s="1" t="s">
        <v>1063</v>
      </c>
      <c r="R214" s="1" t="s">
        <v>1160</v>
      </c>
      <c r="S214" s="1" t="s">
        <v>1161</v>
      </c>
    </row>
    <row r="215" spans="1:19" ht="120.75" thickBot="1" x14ac:dyDescent="0.3">
      <c r="A215" s="15">
        <v>205</v>
      </c>
      <c r="B215" s="14" t="s">
        <v>890</v>
      </c>
      <c r="C215" s="11" t="s">
        <v>1030</v>
      </c>
      <c r="D215" s="12" t="s">
        <v>489</v>
      </c>
      <c r="E215" s="26" t="s">
        <v>885</v>
      </c>
      <c r="F215" s="26" t="s">
        <v>886</v>
      </c>
      <c r="G215" s="26" t="s">
        <v>891</v>
      </c>
      <c r="H215" s="26" t="s">
        <v>892</v>
      </c>
      <c r="I215" s="26" t="s">
        <v>893</v>
      </c>
      <c r="J215" s="20">
        <v>1</v>
      </c>
      <c r="K215" s="33" t="s">
        <v>608</v>
      </c>
      <c r="L215" s="33" t="s">
        <v>694</v>
      </c>
      <c r="M215" s="20">
        <v>65.290000000000006</v>
      </c>
      <c r="N215" s="32">
        <v>1</v>
      </c>
      <c r="O215" s="10" t="s">
        <v>584</v>
      </c>
      <c r="Q215" s="1" t="s">
        <v>1063</v>
      </c>
      <c r="R215" s="1" t="s">
        <v>1162</v>
      </c>
      <c r="S215" s="1" t="s">
        <v>1163</v>
      </c>
    </row>
    <row r="216" spans="1:19" ht="195.75" thickBot="1" x14ac:dyDescent="0.3">
      <c r="A216" s="15">
        <v>206</v>
      </c>
      <c r="B216" s="14" t="s">
        <v>894</v>
      </c>
      <c r="C216" s="11" t="s">
        <v>1030</v>
      </c>
      <c r="D216" s="12" t="s">
        <v>525</v>
      </c>
      <c r="E216" s="26" t="s">
        <v>895</v>
      </c>
      <c r="F216" s="26" t="s">
        <v>896</v>
      </c>
      <c r="G216" s="26" t="s">
        <v>897</v>
      </c>
      <c r="H216" s="26" t="s">
        <v>898</v>
      </c>
      <c r="I216" s="26" t="s">
        <v>899</v>
      </c>
      <c r="J216" s="20">
        <v>2</v>
      </c>
      <c r="K216" s="33" t="s">
        <v>707</v>
      </c>
      <c r="L216" s="33" t="s">
        <v>746</v>
      </c>
      <c r="M216" s="20">
        <v>38.86</v>
      </c>
      <c r="N216" s="11"/>
      <c r="O216" s="10" t="s">
        <v>584</v>
      </c>
      <c r="Q216" s="1" t="s">
        <v>1059</v>
      </c>
      <c r="R216" s="1"/>
      <c r="S216" s="1"/>
    </row>
    <row r="217" spans="1:19" ht="210.75" thickBot="1" x14ac:dyDescent="0.3">
      <c r="A217" s="15">
        <v>207</v>
      </c>
      <c r="B217" s="14" t="s">
        <v>900</v>
      </c>
      <c r="C217" s="11" t="s">
        <v>1030</v>
      </c>
      <c r="D217" s="12" t="s">
        <v>546</v>
      </c>
      <c r="E217" s="26" t="s">
        <v>901</v>
      </c>
      <c r="F217" s="26" t="s">
        <v>902</v>
      </c>
      <c r="G217" s="26" t="s">
        <v>903</v>
      </c>
      <c r="H217" s="26" t="s">
        <v>904</v>
      </c>
      <c r="I217" s="26" t="s">
        <v>905</v>
      </c>
      <c r="J217" s="20">
        <v>4</v>
      </c>
      <c r="K217" s="33" t="s">
        <v>707</v>
      </c>
      <c r="L217" s="33" t="s">
        <v>694</v>
      </c>
      <c r="M217" s="20">
        <v>65</v>
      </c>
      <c r="N217" s="11"/>
      <c r="O217" s="10" t="s">
        <v>584</v>
      </c>
      <c r="Q217" s="1" t="s">
        <v>1059</v>
      </c>
      <c r="R217" s="1"/>
      <c r="S217" s="1"/>
    </row>
    <row r="218" spans="1:19" ht="150.75" thickBot="1" x14ac:dyDescent="0.3">
      <c r="A218" s="15">
        <v>208</v>
      </c>
      <c r="B218" s="14" t="s">
        <v>906</v>
      </c>
      <c r="C218" s="11" t="s">
        <v>1030</v>
      </c>
      <c r="D218" s="12" t="s">
        <v>553</v>
      </c>
      <c r="E218" s="26" t="s">
        <v>907</v>
      </c>
      <c r="F218" s="26" t="s">
        <v>908</v>
      </c>
      <c r="G218" s="26" t="s">
        <v>909</v>
      </c>
      <c r="H218" s="26" t="s">
        <v>910</v>
      </c>
      <c r="I218" s="26" t="s">
        <v>911</v>
      </c>
      <c r="J218" s="20">
        <v>2</v>
      </c>
      <c r="K218" s="33" t="s">
        <v>707</v>
      </c>
      <c r="L218" s="33" t="s">
        <v>694</v>
      </c>
      <c r="M218" s="20">
        <v>65</v>
      </c>
      <c r="N218" s="11"/>
      <c r="O218" s="10" t="s">
        <v>584</v>
      </c>
      <c r="Q218" s="1" t="s">
        <v>1059</v>
      </c>
      <c r="R218" s="1"/>
      <c r="S218" s="1"/>
    </row>
    <row r="219" spans="1:19" ht="150.75" thickBot="1" x14ac:dyDescent="0.3">
      <c r="A219" s="15">
        <v>209</v>
      </c>
      <c r="B219" s="14" t="s">
        <v>912</v>
      </c>
      <c r="C219" s="11" t="s">
        <v>1030</v>
      </c>
      <c r="D219" s="12" t="s">
        <v>553</v>
      </c>
      <c r="E219" s="26" t="s">
        <v>907</v>
      </c>
      <c r="F219" s="26" t="s">
        <v>908</v>
      </c>
      <c r="G219" s="26" t="s">
        <v>909</v>
      </c>
      <c r="H219" s="26" t="s">
        <v>913</v>
      </c>
      <c r="I219" s="26" t="s">
        <v>914</v>
      </c>
      <c r="J219" s="20">
        <v>1</v>
      </c>
      <c r="K219" s="33" t="s">
        <v>707</v>
      </c>
      <c r="L219" s="33" t="s">
        <v>694</v>
      </c>
      <c r="M219" s="20">
        <v>65</v>
      </c>
      <c r="N219" s="11"/>
      <c r="O219" s="10" t="s">
        <v>584</v>
      </c>
      <c r="Q219" s="1" t="s">
        <v>1059</v>
      </c>
      <c r="R219" s="1"/>
      <c r="S219" s="1"/>
    </row>
    <row r="220" spans="1:19" ht="150.75" thickBot="1" x14ac:dyDescent="0.3">
      <c r="A220" s="15">
        <v>210</v>
      </c>
      <c r="B220" s="14" t="s">
        <v>915</v>
      </c>
      <c r="C220" s="11" t="s">
        <v>1030</v>
      </c>
      <c r="D220" s="12" t="s">
        <v>553</v>
      </c>
      <c r="E220" s="26" t="s">
        <v>907</v>
      </c>
      <c r="F220" s="26" t="s">
        <v>908</v>
      </c>
      <c r="G220" s="26" t="s">
        <v>909</v>
      </c>
      <c r="H220" s="26" t="s">
        <v>916</v>
      </c>
      <c r="I220" s="26" t="s">
        <v>667</v>
      </c>
      <c r="J220" s="20">
        <v>1</v>
      </c>
      <c r="K220" s="33" t="s">
        <v>707</v>
      </c>
      <c r="L220" s="33" t="s">
        <v>694</v>
      </c>
      <c r="M220" s="20">
        <v>65</v>
      </c>
      <c r="N220" s="11"/>
      <c r="O220" s="10" t="s">
        <v>584</v>
      </c>
      <c r="Q220" s="1" t="s">
        <v>1059</v>
      </c>
      <c r="R220" s="1"/>
      <c r="S220" s="1"/>
    </row>
    <row r="221" spans="1:19" ht="225.75" thickBot="1" x14ac:dyDescent="0.3">
      <c r="A221" s="15">
        <v>211</v>
      </c>
      <c r="B221" s="14" t="s">
        <v>917</v>
      </c>
      <c r="C221" s="11" t="s">
        <v>1030</v>
      </c>
      <c r="D221" s="12" t="s">
        <v>560</v>
      </c>
      <c r="E221" s="26" t="s">
        <v>918</v>
      </c>
      <c r="F221" s="26" t="s">
        <v>919</v>
      </c>
      <c r="G221" s="26" t="s">
        <v>920</v>
      </c>
      <c r="H221" s="26" t="s">
        <v>921</v>
      </c>
      <c r="I221" s="26" t="s">
        <v>922</v>
      </c>
      <c r="J221" s="20">
        <v>1</v>
      </c>
      <c r="K221" s="33" t="s">
        <v>707</v>
      </c>
      <c r="L221" s="33" t="s">
        <v>694</v>
      </c>
      <c r="M221" s="20">
        <v>65</v>
      </c>
      <c r="N221" s="11"/>
      <c r="O221" s="10" t="s">
        <v>584</v>
      </c>
      <c r="Q221" s="1" t="s">
        <v>1059</v>
      </c>
      <c r="R221" s="1"/>
      <c r="S221" s="1"/>
    </row>
    <row r="222" spans="1:19" ht="225.75" thickBot="1" x14ac:dyDescent="0.3">
      <c r="A222" s="15">
        <v>212</v>
      </c>
      <c r="B222" s="14" t="s">
        <v>923</v>
      </c>
      <c r="C222" s="11" t="s">
        <v>1030</v>
      </c>
      <c r="D222" s="12" t="s">
        <v>560</v>
      </c>
      <c r="E222" s="26" t="s">
        <v>918</v>
      </c>
      <c r="F222" s="26" t="s">
        <v>919</v>
      </c>
      <c r="G222" s="26" t="s">
        <v>920</v>
      </c>
      <c r="H222" s="26" t="s">
        <v>924</v>
      </c>
      <c r="I222" s="26" t="s">
        <v>922</v>
      </c>
      <c r="J222" s="20">
        <v>1</v>
      </c>
      <c r="K222" s="33" t="s">
        <v>707</v>
      </c>
      <c r="L222" s="33" t="s">
        <v>694</v>
      </c>
      <c r="M222" s="20">
        <v>65</v>
      </c>
      <c r="N222" s="11"/>
      <c r="O222" s="10" t="s">
        <v>584</v>
      </c>
      <c r="Q222" s="1" t="s">
        <v>1059</v>
      </c>
      <c r="R222" s="1"/>
      <c r="S222" s="1"/>
    </row>
    <row r="223" spans="1:19" ht="225.75" thickBot="1" x14ac:dyDescent="0.3">
      <c r="A223" s="15">
        <v>213</v>
      </c>
      <c r="B223" s="14" t="s">
        <v>925</v>
      </c>
      <c r="C223" s="11" t="s">
        <v>1030</v>
      </c>
      <c r="D223" s="12" t="s">
        <v>560</v>
      </c>
      <c r="E223" s="26" t="s">
        <v>918</v>
      </c>
      <c r="F223" s="26" t="s">
        <v>919</v>
      </c>
      <c r="G223" s="26" t="s">
        <v>920</v>
      </c>
      <c r="H223" s="26" t="s">
        <v>926</v>
      </c>
      <c r="I223" s="26" t="s">
        <v>667</v>
      </c>
      <c r="J223" s="20">
        <v>1</v>
      </c>
      <c r="K223" s="33" t="s">
        <v>707</v>
      </c>
      <c r="L223" s="33" t="s">
        <v>694</v>
      </c>
      <c r="M223" s="20">
        <v>65</v>
      </c>
      <c r="N223" s="11"/>
      <c r="O223" s="10" t="s">
        <v>584</v>
      </c>
      <c r="Q223" s="1" t="s">
        <v>1059</v>
      </c>
      <c r="R223" s="1"/>
      <c r="S223" s="1"/>
    </row>
    <row r="224" spans="1:19" ht="240.75" thickBot="1" x14ac:dyDescent="0.3">
      <c r="A224" s="15">
        <v>214</v>
      </c>
      <c r="B224" s="14" t="s">
        <v>927</v>
      </c>
      <c r="C224" s="11" t="s">
        <v>1030</v>
      </c>
      <c r="D224" s="12" t="s">
        <v>563</v>
      </c>
      <c r="E224" s="26" t="s">
        <v>928</v>
      </c>
      <c r="F224" s="26" t="s">
        <v>929</v>
      </c>
      <c r="G224" s="26" t="s">
        <v>930</v>
      </c>
      <c r="H224" s="26" t="s">
        <v>931</v>
      </c>
      <c r="I224" s="26" t="s">
        <v>536</v>
      </c>
      <c r="J224" s="20">
        <v>2</v>
      </c>
      <c r="K224" s="33" t="s">
        <v>707</v>
      </c>
      <c r="L224" s="33" t="s">
        <v>694</v>
      </c>
      <c r="M224" s="20">
        <v>65</v>
      </c>
      <c r="N224" s="11"/>
      <c r="O224" s="10" t="s">
        <v>584</v>
      </c>
      <c r="Q224" s="1" t="s">
        <v>1059</v>
      </c>
      <c r="R224" s="1"/>
      <c r="S224" s="1"/>
    </row>
    <row r="225" spans="1:19" ht="240.75" thickBot="1" x14ac:dyDescent="0.3">
      <c r="A225" s="15">
        <v>215</v>
      </c>
      <c r="B225" s="14" t="s">
        <v>932</v>
      </c>
      <c r="C225" s="11" t="s">
        <v>1030</v>
      </c>
      <c r="D225" s="12" t="s">
        <v>563</v>
      </c>
      <c r="E225" s="26" t="s">
        <v>928</v>
      </c>
      <c r="F225" s="26" t="s">
        <v>929</v>
      </c>
      <c r="G225" s="26" t="s">
        <v>930</v>
      </c>
      <c r="H225" s="26" t="s">
        <v>933</v>
      </c>
      <c r="I225" s="26" t="s">
        <v>914</v>
      </c>
      <c r="J225" s="20">
        <v>4</v>
      </c>
      <c r="K225" s="33" t="s">
        <v>707</v>
      </c>
      <c r="L225" s="33" t="s">
        <v>694</v>
      </c>
      <c r="M225" s="20">
        <v>65</v>
      </c>
      <c r="N225" s="11"/>
      <c r="O225" s="10" t="s">
        <v>584</v>
      </c>
      <c r="Q225" s="1" t="s">
        <v>1059</v>
      </c>
      <c r="R225" s="1"/>
      <c r="S225" s="1"/>
    </row>
    <row r="226" spans="1:19" ht="330.75" thickBot="1" x14ac:dyDescent="0.3">
      <c r="A226" s="15">
        <v>216</v>
      </c>
      <c r="B226" s="14" t="s">
        <v>934</v>
      </c>
      <c r="C226" s="11" t="s">
        <v>1030</v>
      </c>
      <c r="D226" s="12" t="s">
        <v>566</v>
      </c>
      <c r="E226" s="26" t="s">
        <v>935</v>
      </c>
      <c r="F226" s="26" t="s">
        <v>936</v>
      </c>
      <c r="G226" s="26" t="s">
        <v>937</v>
      </c>
      <c r="H226" s="26" t="s">
        <v>938</v>
      </c>
      <c r="I226" s="26" t="s">
        <v>939</v>
      </c>
      <c r="J226" s="20">
        <v>6</v>
      </c>
      <c r="K226" s="33" t="s">
        <v>608</v>
      </c>
      <c r="L226" s="33" t="s">
        <v>940</v>
      </c>
      <c r="M226" s="20">
        <v>34.86</v>
      </c>
      <c r="N226" s="11"/>
      <c r="O226" s="10" t="s">
        <v>584</v>
      </c>
      <c r="Q226" s="1" t="s">
        <v>1063</v>
      </c>
      <c r="R226" s="1"/>
      <c r="S226" s="1"/>
    </row>
    <row r="227" spans="1:19" ht="409.6" thickBot="1" x14ac:dyDescent="0.3">
      <c r="A227" s="15">
        <v>217</v>
      </c>
      <c r="B227" s="14" t="s">
        <v>941</v>
      </c>
      <c r="C227" s="11" t="s">
        <v>1030</v>
      </c>
      <c r="D227" s="12" t="s">
        <v>569</v>
      </c>
      <c r="E227" s="26" t="s">
        <v>942</v>
      </c>
      <c r="F227" s="26" t="s">
        <v>943</v>
      </c>
      <c r="G227" s="26" t="s">
        <v>944</v>
      </c>
      <c r="H227" s="26" t="s">
        <v>945</v>
      </c>
      <c r="I227" s="26" t="s">
        <v>946</v>
      </c>
      <c r="J227" s="20">
        <v>1</v>
      </c>
      <c r="K227" s="33" t="s">
        <v>707</v>
      </c>
      <c r="L227" s="33" t="s">
        <v>98</v>
      </c>
      <c r="M227" s="20">
        <v>13</v>
      </c>
      <c r="N227" s="32">
        <v>1</v>
      </c>
      <c r="O227" s="10" t="s">
        <v>584</v>
      </c>
      <c r="Q227" s="1" t="s">
        <v>1064</v>
      </c>
      <c r="R227" s="1" t="s">
        <v>1098</v>
      </c>
      <c r="S227" s="1" t="s">
        <v>1099</v>
      </c>
    </row>
    <row r="228" spans="1:19" ht="240.75" thickBot="1" x14ac:dyDescent="0.3">
      <c r="A228" s="15">
        <v>218</v>
      </c>
      <c r="B228" s="14" t="s">
        <v>947</v>
      </c>
      <c r="C228" s="11" t="s">
        <v>1030</v>
      </c>
      <c r="D228" s="12" t="s">
        <v>569</v>
      </c>
      <c r="E228" s="26" t="s">
        <v>942</v>
      </c>
      <c r="F228" s="26" t="s">
        <v>943</v>
      </c>
      <c r="G228" s="26" t="s">
        <v>944</v>
      </c>
      <c r="H228" s="26" t="s">
        <v>948</v>
      </c>
      <c r="I228" s="26" t="s">
        <v>946</v>
      </c>
      <c r="J228" s="20">
        <v>1</v>
      </c>
      <c r="K228" s="33" t="s">
        <v>682</v>
      </c>
      <c r="L228" s="33" t="s">
        <v>873</v>
      </c>
      <c r="M228" s="20">
        <v>12.57</v>
      </c>
      <c r="N228" s="32">
        <v>1</v>
      </c>
      <c r="O228" s="10" t="s">
        <v>584</v>
      </c>
      <c r="Q228" s="1" t="s">
        <v>1064</v>
      </c>
      <c r="R228" s="1" t="s">
        <v>1100</v>
      </c>
      <c r="S228" s="1" t="s">
        <v>1101</v>
      </c>
    </row>
    <row r="229" spans="1:19" ht="210.75" thickBot="1" x14ac:dyDescent="0.3">
      <c r="A229" s="15">
        <v>219</v>
      </c>
      <c r="B229" s="14" t="s">
        <v>949</v>
      </c>
      <c r="C229" s="11" t="s">
        <v>1030</v>
      </c>
      <c r="D229" s="12" t="s">
        <v>572</v>
      </c>
      <c r="E229" s="26" t="s">
        <v>950</v>
      </c>
      <c r="F229" s="26" t="s">
        <v>951</v>
      </c>
      <c r="G229" s="26" t="s">
        <v>952</v>
      </c>
      <c r="H229" s="26" t="s">
        <v>953</v>
      </c>
      <c r="I229" s="26" t="s">
        <v>954</v>
      </c>
      <c r="J229" s="20">
        <v>4</v>
      </c>
      <c r="K229" s="33" t="s">
        <v>719</v>
      </c>
      <c r="L229" s="33" t="s">
        <v>955</v>
      </c>
      <c r="M229" s="20">
        <v>52.14</v>
      </c>
      <c r="N229" s="35">
        <v>2</v>
      </c>
      <c r="O229" s="10" t="s">
        <v>584</v>
      </c>
      <c r="Q229" s="1" t="s">
        <v>1064</v>
      </c>
      <c r="R229" s="1" t="s">
        <v>1102</v>
      </c>
      <c r="S229" s="1" t="s">
        <v>1103</v>
      </c>
    </row>
    <row r="230" spans="1:19" ht="225.75" thickBot="1" x14ac:dyDescent="0.3">
      <c r="A230" s="15">
        <v>220</v>
      </c>
      <c r="B230" s="14" t="s">
        <v>956</v>
      </c>
      <c r="C230" s="11" t="s">
        <v>1030</v>
      </c>
      <c r="D230" s="12" t="s">
        <v>572</v>
      </c>
      <c r="E230" s="26" t="s">
        <v>957</v>
      </c>
      <c r="F230" s="26" t="s">
        <v>958</v>
      </c>
      <c r="G230" s="26" t="s">
        <v>959</v>
      </c>
      <c r="H230" s="26" t="s">
        <v>960</v>
      </c>
      <c r="I230" s="26" t="s">
        <v>961</v>
      </c>
      <c r="J230" s="20">
        <v>1</v>
      </c>
      <c r="K230" s="33" t="s">
        <v>962</v>
      </c>
      <c r="L230" s="33" t="s">
        <v>746</v>
      </c>
      <c r="M230" s="20">
        <v>43.14</v>
      </c>
      <c r="N230" s="32">
        <v>2</v>
      </c>
      <c r="O230" s="10" t="s">
        <v>584</v>
      </c>
      <c r="Q230" s="1" t="s">
        <v>1064</v>
      </c>
      <c r="R230" s="1" t="s">
        <v>1104</v>
      </c>
      <c r="S230" s="1" t="s">
        <v>1105</v>
      </c>
    </row>
    <row r="231" spans="1:19" ht="210.75" thickBot="1" x14ac:dyDescent="0.3">
      <c r="A231" s="15">
        <v>221</v>
      </c>
      <c r="B231" s="14" t="s">
        <v>963</v>
      </c>
      <c r="C231" s="11" t="s">
        <v>1030</v>
      </c>
      <c r="D231" s="12" t="s">
        <v>575</v>
      </c>
      <c r="E231" s="26" t="s">
        <v>964</v>
      </c>
      <c r="F231" s="26" t="s">
        <v>965</v>
      </c>
      <c r="G231" s="26" t="s">
        <v>966</v>
      </c>
      <c r="H231" s="26" t="s">
        <v>967</v>
      </c>
      <c r="I231" s="26" t="s">
        <v>667</v>
      </c>
      <c r="J231" s="20">
        <v>4</v>
      </c>
      <c r="K231" s="33" t="s">
        <v>608</v>
      </c>
      <c r="L231" s="33" t="s">
        <v>590</v>
      </c>
      <c r="M231" s="20">
        <v>26</v>
      </c>
      <c r="N231" s="11"/>
      <c r="O231" s="10" t="s">
        <v>584</v>
      </c>
      <c r="Q231" s="1" t="s">
        <v>1056</v>
      </c>
      <c r="R231" s="1"/>
      <c r="S231" s="1"/>
    </row>
    <row r="232" spans="1:19" ht="210.75" thickBot="1" x14ac:dyDescent="0.3">
      <c r="A232" s="15">
        <v>222</v>
      </c>
      <c r="B232" s="14" t="s">
        <v>968</v>
      </c>
      <c r="C232" s="11" t="s">
        <v>1030</v>
      </c>
      <c r="D232" s="12" t="s">
        <v>969</v>
      </c>
      <c r="E232" s="26" t="s">
        <v>970</v>
      </c>
      <c r="F232" s="26" t="s">
        <v>971</v>
      </c>
      <c r="G232" s="26" t="s">
        <v>972</v>
      </c>
      <c r="H232" s="26" t="s">
        <v>973</v>
      </c>
      <c r="I232" s="26" t="s">
        <v>974</v>
      </c>
      <c r="J232" s="20">
        <v>2</v>
      </c>
      <c r="K232" s="33" t="s">
        <v>608</v>
      </c>
      <c r="L232" s="33" t="s">
        <v>73</v>
      </c>
      <c r="M232" s="20">
        <v>17.57</v>
      </c>
      <c r="N232" s="11"/>
      <c r="O232" s="10" t="s">
        <v>584</v>
      </c>
      <c r="Q232" s="1" t="s">
        <v>1056</v>
      </c>
      <c r="R232" s="1"/>
      <c r="S232" s="1"/>
    </row>
    <row r="233" spans="1:19" ht="210.75" thickBot="1" x14ac:dyDescent="0.3">
      <c r="A233" s="15">
        <v>223</v>
      </c>
      <c r="B233" s="14" t="s">
        <v>975</v>
      </c>
      <c r="C233" s="11" t="s">
        <v>1030</v>
      </c>
      <c r="D233" s="12" t="s">
        <v>976</v>
      </c>
      <c r="E233" s="26" t="s">
        <v>977</v>
      </c>
      <c r="F233" s="26" t="s">
        <v>978</v>
      </c>
      <c r="G233" s="26" t="s">
        <v>979</v>
      </c>
      <c r="H233" s="26" t="s">
        <v>980</v>
      </c>
      <c r="I233" s="26" t="s">
        <v>981</v>
      </c>
      <c r="J233" s="20">
        <v>4</v>
      </c>
      <c r="K233" s="33" t="s">
        <v>608</v>
      </c>
      <c r="L233" s="33" t="s">
        <v>590</v>
      </c>
      <c r="M233" s="20">
        <v>26</v>
      </c>
      <c r="N233" s="11"/>
      <c r="O233" s="10" t="s">
        <v>584</v>
      </c>
      <c r="Q233" s="1" t="s">
        <v>1056</v>
      </c>
      <c r="R233" s="1"/>
      <c r="S233" s="1"/>
    </row>
    <row r="234" spans="1:19" ht="195.75" thickBot="1" x14ac:dyDescent="0.3">
      <c r="A234" s="15">
        <v>224</v>
      </c>
      <c r="B234" s="14" t="s">
        <v>982</v>
      </c>
      <c r="C234" s="11" t="s">
        <v>1030</v>
      </c>
      <c r="D234" s="12" t="s">
        <v>983</v>
      </c>
      <c r="E234" s="26" t="s">
        <v>984</v>
      </c>
      <c r="F234" s="26" t="s">
        <v>985</v>
      </c>
      <c r="G234" s="26" t="s">
        <v>986</v>
      </c>
      <c r="H234" s="26" t="s">
        <v>987</v>
      </c>
      <c r="I234" s="26" t="s">
        <v>987</v>
      </c>
      <c r="J234" s="20">
        <v>1</v>
      </c>
      <c r="K234" s="33" t="s">
        <v>608</v>
      </c>
      <c r="L234" s="33" t="s">
        <v>98</v>
      </c>
      <c r="M234" s="20">
        <v>13.14</v>
      </c>
      <c r="N234" s="32">
        <v>1</v>
      </c>
      <c r="O234" s="10" t="s">
        <v>584</v>
      </c>
      <c r="Q234" s="1" t="s">
        <v>1056</v>
      </c>
      <c r="R234" s="1" t="s">
        <v>1106</v>
      </c>
      <c r="S234" s="1" t="s">
        <v>1107</v>
      </c>
    </row>
    <row r="235" spans="1:19" ht="210.75" thickBot="1" x14ac:dyDescent="0.3">
      <c r="A235" s="15">
        <v>225</v>
      </c>
      <c r="B235" s="14" t="s">
        <v>988</v>
      </c>
      <c r="C235" s="11" t="s">
        <v>1030</v>
      </c>
      <c r="D235" s="12" t="s">
        <v>989</v>
      </c>
      <c r="E235" s="26" t="s">
        <v>990</v>
      </c>
      <c r="F235" s="26" t="s">
        <v>991</v>
      </c>
      <c r="G235" s="26" t="s">
        <v>992</v>
      </c>
      <c r="H235" s="26" t="s">
        <v>993</v>
      </c>
      <c r="I235" s="26" t="s">
        <v>994</v>
      </c>
      <c r="J235" s="20">
        <v>1</v>
      </c>
      <c r="K235" s="33" t="s">
        <v>608</v>
      </c>
      <c r="L235" s="33" t="s">
        <v>98</v>
      </c>
      <c r="M235" s="20">
        <v>13.14</v>
      </c>
      <c r="N235" s="32">
        <v>1</v>
      </c>
      <c r="O235" s="10" t="s">
        <v>584</v>
      </c>
      <c r="Q235" s="1" t="s">
        <v>1056</v>
      </c>
      <c r="R235" s="1" t="s">
        <v>1108</v>
      </c>
      <c r="S235" s="1" t="s">
        <v>1109</v>
      </c>
    </row>
    <row r="236" spans="1:19" ht="300.75" thickBot="1" x14ac:dyDescent="0.3">
      <c r="A236" s="15">
        <v>226</v>
      </c>
      <c r="B236" s="14" t="s">
        <v>995</v>
      </c>
      <c r="C236" s="11" t="s">
        <v>1030</v>
      </c>
      <c r="D236" s="12" t="s">
        <v>996</v>
      </c>
      <c r="E236" s="26" t="s">
        <v>997</v>
      </c>
      <c r="F236" s="26" t="s">
        <v>998</v>
      </c>
      <c r="G236" s="26" t="s">
        <v>999</v>
      </c>
      <c r="H236" s="26" t="s">
        <v>1000</v>
      </c>
      <c r="I236" s="26" t="s">
        <v>1001</v>
      </c>
      <c r="J236" s="20">
        <v>4</v>
      </c>
      <c r="K236" s="33" t="s">
        <v>608</v>
      </c>
      <c r="L236" s="33" t="s">
        <v>131</v>
      </c>
      <c r="M236" s="20">
        <v>21.57</v>
      </c>
      <c r="N236" s="11"/>
      <c r="O236" s="10" t="s">
        <v>584</v>
      </c>
      <c r="Q236" s="1" t="s">
        <v>1056</v>
      </c>
      <c r="R236" s="1"/>
      <c r="S236" s="1"/>
    </row>
    <row r="237" spans="1:19" ht="150.75" thickBot="1" x14ac:dyDescent="0.3">
      <c r="A237" s="15">
        <v>227</v>
      </c>
      <c r="B237" s="14" t="s">
        <v>1002</v>
      </c>
      <c r="C237" s="11" t="s">
        <v>1030</v>
      </c>
      <c r="D237" s="12" t="s">
        <v>1003</v>
      </c>
      <c r="E237" s="26" t="s">
        <v>1004</v>
      </c>
      <c r="F237" s="26" t="s">
        <v>1005</v>
      </c>
      <c r="G237" s="26" t="s">
        <v>1006</v>
      </c>
      <c r="H237" s="26" t="s">
        <v>1007</v>
      </c>
      <c r="I237" s="26" t="s">
        <v>1008</v>
      </c>
      <c r="J237" s="20">
        <v>4</v>
      </c>
      <c r="K237" s="33" t="s">
        <v>608</v>
      </c>
      <c r="L237" s="33" t="s">
        <v>590</v>
      </c>
      <c r="M237" s="20">
        <v>26</v>
      </c>
      <c r="N237" s="11"/>
      <c r="O237" s="10" t="s">
        <v>584</v>
      </c>
      <c r="Q237" s="1" t="s">
        <v>1056</v>
      </c>
      <c r="R237" s="1"/>
      <c r="S237" s="1"/>
    </row>
    <row r="238" spans="1:19" ht="150.75" thickBot="1" x14ac:dyDescent="0.3">
      <c r="A238" s="15">
        <v>228</v>
      </c>
      <c r="B238" s="14" t="s">
        <v>1009</v>
      </c>
      <c r="C238" s="11" t="s">
        <v>1030</v>
      </c>
      <c r="D238" s="12" t="s">
        <v>1010</v>
      </c>
      <c r="E238" s="26" t="s">
        <v>1011</v>
      </c>
      <c r="F238" s="26" t="s">
        <v>1012</v>
      </c>
      <c r="G238" s="26" t="s">
        <v>1013</v>
      </c>
      <c r="H238" s="26" t="s">
        <v>1014</v>
      </c>
      <c r="I238" s="26" t="s">
        <v>1015</v>
      </c>
      <c r="J238" s="20">
        <v>1</v>
      </c>
      <c r="K238" s="33" t="s">
        <v>608</v>
      </c>
      <c r="L238" s="33" t="s">
        <v>98</v>
      </c>
      <c r="M238" s="20">
        <v>13.14</v>
      </c>
      <c r="N238" s="28">
        <v>1</v>
      </c>
      <c r="O238" s="10" t="s">
        <v>584</v>
      </c>
      <c r="Q238" s="1" t="s">
        <v>1056</v>
      </c>
      <c r="R238" s="34" t="s">
        <v>1493</v>
      </c>
      <c r="S238" s="1" t="s">
        <v>1494</v>
      </c>
    </row>
    <row r="239" spans="1:19" ht="150.75" thickBot="1" x14ac:dyDescent="0.3">
      <c r="A239" s="15">
        <v>229</v>
      </c>
      <c r="B239" s="14" t="s">
        <v>1016</v>
      </c>
      <c r="C239" s="11" t="s">
        <v>1030</v>
      </c>
      <c r="D239" s="12" t="s">
        <v>1017</v>
      </c>
      <c r="E239" s="26" t="s">
        <v>1018</v>
      </c>
      <c r="F239" s="26" t="s">
        <v>1019</v>
      </c>
      <c r="G239" s="26" t="s">
        <v>1020</v>
      </c>
      <c r="H239" s="26" t="s">
        <v>1021</v>
      </c>
      <c r="I239" s="26" t="s">
        <v>1022</v>
      </c>
      <c r="J239" s="20">
        <v>1</v>
      </c>
      <c r="K239" s="33" t="s">
        <v>608</v>
      </c>
      <c r="L239" s="33" t="s">
        <v>98</v>
      </c>
      <c r="M239" s="20">
        <v>13.14</v>
      </c>
      <c r="N239" s="32">
        <v>1</v>
      </c>
      <c r="O239" s="10" t="s">
        <v>584</v>
      </c>
      <c r="Q239" s="1" t="s">
        <v>1056</v>
      </c>
      <c r="R239" s="1" t="s">
        <v>1110</v>
      </c>
      <c r="S239" s="1" t="s">
        <v>1111</v>
      </c>
    </row>
    <row r="240" spans="1:19" ht="180.75" thickBot="1" x14ac:dyDescent="0.3">
      <c r="A240" s="15">
        <v>230</v>
      </c>
      <c r="B240" s="14" t="s">
        <v>1023</v>
      </c>
      <c r="C240" s="11" t="s">
        <v>1030</v>
      </c>
      <c r="D240" s="12" t="s">
        <v>1024</v>
      </c>
      <c r="E240" s="26" t="s">
        <v>1025</v>
      </c>
      <c r="F240" s="26" t="s">
        <v>1026</v>
      </c>
      <c r="G240" s="26" t="s">
        <v>1027</v>
      </c>
      <c r="H240" s="26" t="s">
        <v>1028</v>
      </c>
      <c r="I240" s="26" t="s">
        <v>1029</v>
      </c>
      <c r="J240" s="20">
        <v>1</v>
      </c>
      <c r="K240" s="33" t="s">
        <v>608</v>
      </c>
      <c r="L240" s="33" t="s">
        <v>98</v>
      </c>
      <c r="M240" s="20">
        <v>13.14</v>
      </c>
      <c r="N240" s="32">
        <v>1</v>
      </c>
      <c r="O240" s="10" t="s">
        <v>584</v>
      </c>
      <c r="Q240" s="1" t="s">
        <v>1056</v>
      </c>
      <c r="R240" s="1" t="s">
        <v>1112</v>
      </c>
      <c r="S240" s="1" t="s">
        <v>1113</v>
      </c>
    </row>
    <row r="241" spans="1:19" ht="225.75" thickBot="1" x14ac:dyDescent="0.3">
      <c r="A241" s="15">
        <v>231</v>
      </c>
      <c r="B241" s="14" t="s">
        <v>1266</v>
      </c>
      <c r="C241" s="11" t="s">
        <v>1030</v>
      </c>
      <c r="D241" s="12">
        <v>1</v>
      </c>
      <c r="E241" s="26" t="s">
        <v>1444</v>
      </c>
      <c r="F241" s="26" t="s">
        <v>1267</v>
      </c>
      <c r="G241" s="26" t="s">
        <v>1268</v>
      </c>
      <c r="H241" s="27" t="s">
        <v>1269</v>
      </c>
      <c r="I241" s="26" t="s">
        <v>1270</v>
      </c>
      <c r="J241" s="20">
        <v>1</v>
      </c>
      <c r="K241" s="21">
        <v>43115</v>
      </c>
      <c r="L241" s="21">
        <v>43312</v>
      </c>
      <c r="M241" s="25">
        <f t="shared" ref="M241:M271" si="0">(L241-K241)/7</f>
        <v>28.142857142857142</v>
      </c>
      <c r="N241" s="11"/>
      <c r="O241" s="10" t="s">
        <v>1271</v>
      </c>
      <c r="Q241" s="1" t="s">
        <v>1063</v>
      </c>
      <c r="R241" s="1"/>
      <c r="S241" s="1"/>
    </row>
    <row r="242" spans="1:19" ht="225.75" thickBot="1" x14ac:dyDescent="0.3">
      <c r="A242" s="15">
        <v>232</v>
      </c>
      <c r="B242" s="14" t="s">
        <v>1272</v>
      </c>
      <c r="C242" s="11" t="s">
        <v>1030</v>
      </c>
      <c r="D242" s="12">
        <v>1</v>
      </c>
      <c r="E242" s="26" t="s">
        <v>1444</v>
      </c>
      <c r="F242" s="26" t="s">
        <v>1273</v>
      </c>
      <c r="G242" s="26" t="s">
        <v>1274</v>
      </c>
      <c r="H242" s="27" t="s">
        <v>1275</v>
      </c>
      <c r="I242" s="26" t="s">
        <v>1276</v>
      </c>
      <c r="J242" s="20">
        <v>1</v>
      </c>
      <c r="K242" s="21">
        <v>43101</v>
      </c>
      <c r="L242" s="21">
        <v>43373</v>
      </c>
      <c r="M242" s="25">
        <f t="shared" si="0"/>
        <v>38.857142857142854</v>
      </c>
      <c r="N242" s="11"/>
      <c r="O242" s="10" t="s">
        <v>1271</v>
      </c>
      <c r="Q242" s="1" t="s">
        <v>1063</v>
      </c>
      <c r="R242" s="1"/>
      <c r="S242" s="1"/>
    </row>
    <row r="243" spans="1:19" ht="195.75" thickBot="1" x14ac:dyDescent="0.3">
      <c r="A243" s="15">
        <v>233</v>
      </c>
      <c r="B243" s="14" t="s">
        <v>1277</v>
      </c>
      <c r="C243" s="11" t="s">
        <v>1030</v>
      </c>
      <c r="D243" s="12">
        <v>2</v>
      </c>
      <c r="E243" s="26" t="s">
        <v>1445</v>
      </c>
      <c r="F243" s="26" t="s">
        <v>1273</v>
      </c>
      <c r="G243" s="26" t="s">
        <v>1278</v>
      </c>
      <c r="H243" s="27" t="s">
        <v>1269</v>
      </c>
      <c r="I243" s="26" t="s">
        <v>1270</v>
      </c>
      <c r="J243" s="20">
        <v>1</v>
      </c>
      <c r="K243" s="21">
        <v>43115</v>
      </c>
      <c r="L243" s="21">
        <v>43312</v>
      </c>
      <c r="M243" s="25">
        <f t="shared" si="0"/>
        <v>28.142857142857142</v>
      </c>
      <c r="N243" s="11"/>
      <c r="O243" s="10" t="s">
        <v>1271</v>
      </c>
      <c r="Q243" s="1" t="s">
        <v>1063</v>
      </c>
      <c r="R243" s="1"/>
      <c r="S243" s="1"/>
    </row>
    <row r="244" spans="1:19" ht="210.75" thickBot="1" x14ac:dyDescent="0.3">
      <c r="A244" s="15">
        <v>234</v>
      </c>
      <c r="B244" s="14" t="s">
        <v>1279</v>
      </c>
      <c r="C244" s="11" t="s">
        <v>1030</v>
      </c>
      <c r="D244" s="12">
        <v>3</v>
      </c>
      <c r="E244" s="26" t="s">
        <v>1446</v>
      </c>
      <c r="F244" s="26" t="s">
        <v>1273</v>
      </c>
      <c r="G244" s="26" t="s">
        <v>1278</v>
      </c>
      <c r="H244" s="27" t="s">
        <v>1269</v>
      </c>
      <c r="I244" s="26" t="s">
        <v>1280</v>
      </c>
      <c r="J244" s="20">
        <v>1</v>
      </c>
      <c r="K244" s="21">
        <v>43115</v>
      </c>
      <c r="L244" s="21">
        <v>43312</v>
      </c>
      <c r="M244" s="25">
        <f t="shared" si="0"/>
        <v>28.142857142857142</v>
      </c>
      <c r="N244" s="11"/>
      <c r="O244" s="10" t="s">
        <v>1271</v>
      </c>
      <c r="Q244" s="1" t="s">
        <v>1063</v>
      </c>
      <c r="R244" s="1"/>
      <c r="S244" s="1"/>
    </row>
    <row r="245" spans="1:19" ht="210.75" thickBot="1" x14ac:dyDescent="0.3">
      <c r="A245" s="15">
        <v>235</v>
      </c>
      <c r="B245" s="14" t="s">
        <v>1281</v>
      </c>
      <c r="C245" s="11" t="s">
        <v>1030</v>
      </c>
      <c r="D245" s="12">
        <v>3</v>
      </c>
      <c r="E245" s="26" t="s">
        <v>1446</v>
      </c>
      <c r="F245" s="26" t="s">
        <v>1273</v>
      </c>
      <c r="G245" s="26" t="s">
        <v>1278</v>
      </c>
      <c r="H245" s="27" t="s">
        <v>1282</v>
      </c>
      <c r="I245" s="26" t="s">
        <v>1283</v>
      </c>
      <c r="J245" s="20">
        <v>1</v>
      </c>
      <c r="K245" s="21">
        <v>43115</v>
      </c>
      <c r="L245" s="21">
        <v>43312</v>
      </c>
      <c r="M245" s="25">
        <f t="shared" si="0"/>
        <v>28.142857142857142</v>
      </c>
      <c r="N245" s="11"/>
      <c r="O245" s="10" t="s">
        <v>1271</v>
      </c>
      <c r="Q245" s="1" t="s">
        <v>1063</v>
      </c>
      <c r="R245" s="1"/>
      <c r="S245" s="1"/>
    </row>
    <row r="246" spans="1:19" ht="180.75" thickBot="1" x14ac:dyDescent="0.3">
      <c r="A246" s="15">
        <v>236</v>
      </c>
      <c r="B246" s="14" t="s">
        <v>1284</v>
      </c>
      <c r="C246" s="11" t="s">
        <v>1030</v>
      </c>
      <c r="D246" s="12">
        <v>4</v>
      </c>
      <c r="E246" s="26" t="s">
        <v>1285</v>
      </c>
      <c r="F246" s="26" t="s">
        <v>1267</v>
      </c>
      <c r="G246" s="26" t="s">
        <v>1286</v>
      </c>
      <c r="H246" s="27" t="s">
        <v>1287</v>
      </c>
      <c r="I246" s="26" t="s">
        <v>302</v>
      </c>
      <c r="J246" s="20">
        <v>1</v>
      </c>
      <c r="K246" s="21">
        <v>43115</v>
      </c>
      <c r="L246" s="21">
        <v>43312</v>
      </c>
      <c r="M246" s="25">
        <f t="shared" si="0"/>
        <v>28.142857142857142</v>
      </c>
      <c r="N246" s="11"/>
      <c r="O246" s="10" t="s">
        <v>1271</v>
      </c>
      <c r="Q246" s="1" t="s">
        <v>1063</v>
      </c>
      <c r="R246" s="1"/>
      <c r="S246" s="1"/>
    </row>
    <row r="247" spans="1:19" ht="150.75" thickBot="1" x14ac:dyDescent="0.3">
      <c r="A247" s="15">
        <v>237</v>
      </c>
      <c r="B247" s="14" t="s">
        <v>1288</v>
      </c>
      <c r="C247" s="11" t="s">
        <v>1030</v>
      </c>
      <c r="D247" s="12">
        <v>5</v>
      </c>
      <c r="E247" s="26" t="s">
        <v>1289</v>
      </c>
      <c r="F247" s="26" t="s">
        <v>1273</v>
      </c>
      <c r="G247" s="26" t="s">
        <v>1290</v>
      </c>
      <c r="H247" s="27" t="s">
        <v>1291</v>
      </c>
      <c r="I247" s="26" t="s">
        <v>1291</v>
      </c>
      <c r="J247" s="20">
        <v>1</v>
      </c>
      <c r="K247" s="21">
        <v>43095</v>
      </c>
      <c r="L247" s="21">
        <v>43465</v>
      </c>
      <c r="M247" s="25">
        <f t="shared" si="0"/>
        <v>52.857142857142854</v>
      </c>
      <c r="N247" s="11"/>
      <c r="O247" s="10" t="s">
        <v>1271</v>
      </c>
      <c r="Q247" s="1" t="s">
        <v>1063</v>
      </c>
      <c r="R247" s="1"/>
      <c r="S247" s="1"/>
    </row>
    <row r="248" spans="1:19" ht="150.75" thickBot="1" x14ac:dyDescent="0.3">
      <c r="A248" s="15">
        <v>238</v>
      </c>
      <c r="B248" s="14" t="s">
        <v>1292</v>
      </c>
      <c r="C248" s="11" t="s">
        <v>1030</v>
      </c>
      <c r="D248" s="12">
        <v>5</v>
      </c>
      <c r="E248" s="26" t="s">
        <v>1289</v>
      </c>
      <c r="F248" s="26" t="s">
        <v>1273</v>
      </c>
      <c r="G248" s="26" t="s">
        <v>1293</v>
      </c>
      <c r="H248" s="27" t="s">
        <v>1294</v>
      </c>
      <c r="I248" s="26" t="s">
        <v>1295</v>
      </c>
      <c r="J248" s="20">
        <v>1</v>
      </c>
      <c r="K248" s="21">
        <v>43084</v>
      </c>
      <c r="L248" s="21">
        <v>43312</v>
      </c>
      <c r="M248" s="25">
        <f t="shared" si="0"/>
        <v>32.571428571428569</v>
      </c>
      <c r="N248" s="11"/>
      <c r="O248" s="10" t="s">
        <v>1271</v>
      </c>
      <c r="Q248" s="1" t="s">
        <v>1063</v>
      </c>
      <c r="R248" s="1"/>
      <c r="S248" s="1"/>
    </row>
    <row r="249" spans="1:19" ht="165.75" thickBot="1" x14ac:dyDescent="0.3">
      <c r="A249" s="15">
        <v>239</v>
      </c>
      <c r="B249" s="14" t="s">
        <v>1296</v>
      </c>
      <c r="C249" s="11" t="s">
        <v>1030</v>
      </c>
      <c r="D249" s="12">
        <v>6</v>
      </c>
      <c r="E249" s="26" t="s">
        <v>1297</v>
      </c>
      <c r="F249" s="26" t="s">
        <v>1298</v>
      </c>
      <c r="G249" s="26" t="s">
        <v>1299</v>
      </c>
      <c r="H249" s="27" t="s">
        <v>1300</v>
      </c>
      <c r="I249" s="26" t="s">
        <v>1447</v>
      </c>
      <c r="J249" s="20">
        <v>3</v>
      </c>
      <c r="K249" s="21">
        <v>43084</v>
      </c>
      <c r="L249" s="21">
        <v>43343</v>
      </c>
      <c r="M249" s="25">
        <f t="shared" si="0"/>
        <v>37</v>
      </c>
      <c r="N249" s="11"/>
      <c r="O249" s="10" t="s">
        <v>1301</v>
      </c>
      <c r="Q249" s="1" t="s">
        <v>1063</v>
      </c>
      <c r="R249" s="1"/>
      <c r="S249" s="1"/>
    </row>
    <row r="250" spans="1:19" ht="180.75" thickBot="1" x14ac:dyDescent="0.3">
      <c r="A250" s="15">
        <v>240</v>
      </c>
      <c r="B250" s="14" t="s">
        <v>1302</v>
      </c>
      <c r="C250" s="11" t="s">
        <v>1030</v>
      </c>
      <c r="D250" s="12">
        <v>7</v>
      </c>
      <c r="E250" s="26" t="s">
        <v>1303</v>
      </c>
      <c r="F250" s="26" t="s">
        <v>1273</v>
      </c>
      <c r="G250" s="26" t="s">
        <v>1304</v>
      </c>
      <c r="H250" s="27" t="s">
        <v>1305</v>
      </c>
      <c r="I250" s="26" t="s">
        <v>1306</v>
      </c>
      <c r="J250" s="20">
        <v>1</v>
      </c>
      <c r="K250" s="21">
        <v>43095</v>
      </c>
      <c r="L250" s="21">
        <v>43465</v>
      </c>
      <c r="M250" s="25">
        <f t="shared" si="0"/>
        <v>52.857142857142854</v>
      </c>
      <c r="N250" s="11"/>
      <c r="O250" s="10" t="s">
        <v>1271</v>
      </c>
      <c r="Q250" s="1" t="s">
        <v>1063</v>
      </c>
      <c r="R250" s="1"/>
      <c r="S250" s="1"/>
    </row>
    <row r="251" spans="1:19" ht="240.75" thickBot="1" x14ac:dyDescent="0.3">
      <c r="A251" s="15">
        <v>241</v>
      </c>
      <c r="B251" s="14" t="s">
        <v>1307</v>
      </c>
      <c r="C251" s="11" t="s">
        <v>1030</v>
      </c>
      <c r="D251" s="12">
        <v>8</v>
      </c>
      <c r="E251" s="26" t="s">
        <v>1308</v>
      </c>
      <c r="F251" s="26" t="s">
        <v>1309</v>
      </c>
      <c r="G251" s="26" t="s">
        <v>1310</v>
      </c>
      <c r="H251" s="27" t="s">
        <v>1311</v>
      </c>
      <c r="I251" s="26" t="s">
        <v>1448</v>
      </c>
      <c r="J251" s="20">
        <v>7</v>
      </c>
      <c r="K251" s="21">
        <v>43020</v>
      </c>
      <c r="L251" s="21">
        <v>43250</v>
      </c>
      <c r="M251" s="25">
        <f t="shared" si="0"/>
        <v>32.857142857142854</v>
      </c>
      <c r="N251" s="11"/>
      <c r="O251" s="10" t="s">
        <v>1271</v>
      </c>
      <c r="Q251" s="1" t="s">
        <v>1411</v>
      </c>
      <c r="R251" s="1"/>
      <c r="S251" s="1"/>
    </row>
    <row r="252" spans="1:19" ht="240.75" thickBot="1" x14ac:dyDescent="0.3">
      <c r="A252" s="15">
        <v>242</v>
      </c>
      <c r="B252" s="14" t="s">
        <v>1312</v>
      </c>
      <c r="C252" s="11" t="s">
        <v>1030</v>
      </c>
      <c r="D252" s="12">
        <v>8</v>
      </c>
      <c r="E252" s="26" t="s">
        <v>1308</v>
      </c>
      <c r="F252" s="26" t="s">
        <v>1309</v>
      </c>
      <c r="G252" s="26" t="s">
        <v>1310</v>
      </c>
      <c r="H252" s="27" t="s">
        <v>1313</v>
      </c>
      <c r="I252" s="26" t="s">
        <v>1449</v>
      </c>
      <c r="J252" s="20">
        <v>7</v>
      </c>
      <c r="K252" s="21">
        <v>43020</v>
      </c>
      <c r="L252" s="21">
        <v>43250</v>
      </c>
      <c r="M252" s="25">
        <f t="shared" si="0"/>
        <v>32.857142857142854</v>
      </c>
      <c r="N252" s="11"/>
      <c r="O252" s="10" t="s">
        <v>1271</v>
      </c>
      <c r="Q252" s="1" t="s">
        <v>1411</v>
      </c>
      <c r="R252" s="1"/>
      <c r="S252" s="1"/>
    </row>
    <row r="253" spans="1:19" ht="255.75" thickBot="1" x14ac:dyDescent="0.3">
      <c r="A253" s="15">
        <v>243</v>
      </c>
      <c r="B253" s="14" t="s">
        <v>1314</v>
      </c>
      <c r="C253" s="11" t="s">
        <v>1030</v>
      </c>
      <c r="D253" s="12">
        <v>9</v>
      </c>
      <c r="E253" s="26" t="s">
        <v>1315</v>
      </c>
      <c r="F253" s="26" t="s">
        <v>1316</v>
      </c>
      <c r="G253" s="26" t="s">
        <v>1317</v>
      </c>
      <c r="H253" s="27" t="s">
        <v>1318</v>
      </c>
      <c r="I253" s="26" t="s">
        <v>1450</v>
      </c>
      <c r="J253" s="20">
        <v>7</v>
      </c>
      <c r="K253" s="21">
        <v>43020</v>
      </c>
      <c r="L253" s="21">
        <v>43250</v>
      </c>
      <c r="M253" s="25">
        <f t="shared" si="0"/>
        <v>32.857142857142854</v>
      </c>
      <c r="N253" s="11"/>
      <c r="O253" s="10" t="s">
        <v>1271</v>
      </c>
      <c r="Q253" s="1" t="s">
        <v>1411</v>
      </c>
      <c r="R253" s="1"/>
      <c r="S253" s="1"/>
    </row>
    <row r="254" spans="1:19" ht="345.75" thickBot="1" x14ac:dyDescent="0.3">
      <c r="A254" s="15">
        <v>244</v>
      </c>
      <c r="B254" s="14" t="s">
        <v>1319</v>
      </c>
      <c r="C254" s="11" t="s">
        <v>1030</v>
      </c>
      <c r="D254" s="12" t="s">
        <v>1320</v>
      </c>
      <c r="E254" s="26" t="s">
        <v>1321</v>
      </c>
      <c r="F254" s="26" t="s">
        <v>1322</v>
      </c>
      <c r="G254" s="26" t="s">
        <v>1323</v>
      </c>
      <c r="H254" s="27" t="s">
        <v>1324</v>
      </c>
      <c r="I254" s="26" t="s">
        <v>1325</v>
      </c>
      <c r="J254" s="30">
        <f>LEN(I254)</f>
        <v>381</v>
      </c>
      <c r="K254" s="21">
        <v>43020</v>
      </c>
      <c r="L254" s="21">
        <v>43250</v>
      </c>
      <c r="M254" s="25">
        <f t="shared" si="0"/>
        <v>32.857142857142854</v>
      </c>
      <c r="N254" s="11"/>
      <c r="O254" s="10" t="s">
        <v>1271</v>
      </c>
      <c r="Q254" s="1" t="s">
        <v>1411</v>
      </c>
      <c r="R254" s="1"/>
      <c r="S254" s="1"/>
    </row>
    <row r="255" spans="1:19" ht="345.75" thickBot="1" x14ac:dyDescent="0.3">
      <c r="A255" s="15">
        <v>245</v>
      </c>
      <c r="B255" s="14" t="s">
        <v>1326</v>
      </c>
      <c r="C255" s="11" t="s">
        <v>1030</v>
      </c>
      <c r="D255" s="12">
        <v>10</v>
      </c>
      <c r="E255" s="26" t="s">
        <v>1321</v>
      </c>
      <c r="F255" s="26" t="s">
        <v>1327</v>
      </c>
      <c r="G255" s="26" t="s">
        <v>1328</v>
      </c>
      <c r="H255" s="27" t="s">
        <v>1329</v>
      </c>
      <c r="I255" s="26" t="s">
        <v>1330</v>
      </c>
      <c r="J255" s="30">
        <f>LEN(H255)</f>
        <v>376</v>
      </c>
      <c r="K255" s="21">
        <v>43020</v>
      </c>
      <c r="L255" s="21">
        <v>43250</v>
      </c>
      <c r="M255" s="25">
        <f t="shared" si="0"/>
        <v>32.857142857142854</v>
      </c>
      <c r="N255" s="11"/>
      <c r="O255" s="10" t="s">
        <v>1271</v>
      </c>
      <c r="Q255" s="1" t="s">
        <v>1411</v>
      </c>
      <c r="R255" s="1"/>
      <c r="S255" s="1"/>
    </row>
    <row r="256" spans="1:19" ht="300.75" thickBot="1" x14ac:dyDescent="0.3">
      <c r="A256" s="15">
        <v>246</v>
      </c>
      <c r="B256" s="14" t="s">
        <v>1331</v>
      </c>
      <c r="C256" s="11" t="s">
        <v>1030</v>
      </c>
      <c r="D256" s="12">
        <v>10</v>
      </c>
      <c r="E256" s="26" t="s">
        <v>1321</v>
      </c>
      <c r="F256" s="26" t="s">
        <v>1332</v>
      </c>
      <c r="G256" s="26" t="s">
        <v>1333</v>
      </c>
      <c r="H256" s="27" t="s">
        <v>1334</v>
      </c>
      <c r="I256" s="26" t="s">
        <v>1335</v>
      </c>
      <c r="J256" s="31">
        <v>100</v>
      </c>
      <c r="K256" s="21">
        <v>43020</v>
      </c>
      <c r="L256" s="21">
        <v>43250</v>
      </c>
      <c r="M256" s="25">
        <f t="shared" si="0"/>
        <v>32.857142857142854</v>
      </c>
      <c r="N256" s="11"/>
      <c r="O256" s="10" t="s">
        <v>1271</v>
      </c>
      <c r="Q256" s="1" t="s">
        <v>1411</v>
      </c>
      <c r="R256" s="1"/>
      <c r="S256" s="1"/>
    </row>
    <row r="257" spans="1:19" ht="210.75" thickBot="1" x14ac:dyDescent="0.3">
      <c r="A257" s="15">
        <v>247</v>
      </c>
      <c r="B257" s="14" t="s">
        <v>1336</v>
      </c>
      <c r="C257" s="11" t="s">
        <v>1030</v>
      </c>
      <c r="D257" s="12">
        <v>10</v>
      </c>
      <c r="E257" s="26" t="s">
        <v>1337</v>
      </c>
      <c r="F257" s="26" t="s">
        <v>1338</v>
      </c>
      <c r="G257" s="26" t="s">
        <v>1339</v>
      </c>
      <c r="H257" s="27" t="s">
        <v>1340</v>
      </c>
      <c r="I257" s="26" t="s">
        <v>1341</v>
      </c>
      <c r="J257" s="31">
        <v>100</v>
      </c>
      <c r="K257" s="21">
        <v>43020</v>
      </c>
      <c r="L257" s="21">
        <v>43250</v>
      </c>
      <c r="M257" s="25">
        <f t="shared" si="0"/>
        <v>32.857142857142854</v>
      </c>
      <c r="N257" s="11"/>
      <c r="O257" s="10" t="s">
        <v>1271</v>
      </c>
      <c r="Q257" s="1" t="s">
        <v>1411</v>
      </c>
      <c r="R257" s="1"/>
      <c r="S257" s="1"/>
    </row>
    <row r="258" spans="1:19" ht="210.75" thickBot="1" x14ac:dyDescent="0.3">
      <c r="A258" s="15">
        <v>248</v>
      </c>
      <c r="B258" s="14" t="s">
        <v>1342</v>
      </c>
      <c r="C258" s="11" t="s">
        <v>1030</v>
      </c>
      <c r="D258" s="12">
        <v>10</v>
      </c>
      <c r="E258" s="26" t="s">
        <v>1337</v>
      </c>
      <c r="F258" s="26" t="s">
        <v>1338</v>
      </c>
      <c r="G258" s="26" t="s">
        <v>1339</v>
      </c>
      <c r="H258" s="27" t="s">
        <v>1343</v>
      </c>
      <c r="I258" s="26" t="s">
        <v>1344</v>
      </c>
      <c r="J258" s="31">
        <v>100</v>
      </c>
      <c r="K258" s="21">
        <v>43020</v>
      </c>
      <c r="L258" s="21">
        <v>43250</v>
      </c>
      <c r="M258" s="25">
        <f t="shared" si="0"/>
        <v>32.857142857142854</v>
      </c>
      <c r="N258" s="11"/>
      <c r="O258" s="10" t="s">
        <v>1271</v>
      </c>
      <c r="Q258" s="1" t="s">
        <v>1411</v>
      </c>
      <c r="R258" s="1"/>
      <c r="S258" s="1"/>
    </row>
    <row r="259" spans="1:19" ht="255.75" thickBot="1" x14ac:dyDescent="0.3">
      <c r="A259" s="15">
        <v>249</v>
      </c>
      <c r="B259" s="14" t="s">
        <v>1345</v>
      </c>
      <c r="C259" s="11" t="s">
        <v>1030</v>
      </c>
      <c r="D259" s="12">
        <v>10</v>
      </c>
      <c r="E259" s="26" t="s">
        <v>1337</v>
      </c>
      <c r="F259" s="26" t="s">
        <v>1346</v>
      </c>
      <c r="G259" s="26" t="s">
        <v>1347</v>
      </c>
      <c r="H259" s="27" t="s">
        <v>1348</v>
      </c>
      <c r="I259" s="26" t="s">
        <v>1349</v>
      </c>
      <c r="J259" s="31">
        <v>100</v>
      </c>
      <c r="K259" s="21">
        <v>43020</v>
      </c>
      <c r="L259" s="21">
        <v>43250</v>
      </c>
      <c r="M259" s="25">
        <f t="shared" si="0"/>
        <v>32.857142857142854</v>
      </c>
      <c r="N259" s="11"/>
      <c r="O259" s="10" t="s">
        <v>1271</v>
      </c>
      <c r="Q259" s="1" t="s">
        <v>1411</v>
      </c>
      <c r="R259" s="1"/>
      <c r="S259" s="1"/>
    </row>
    <row r="260" spans="1:19" ht="240.75" thickBot="1" x14ac:dyDescent="0.3">
      <c r="A260" s="15">
        <v>250</v>
      </c>
      <c r="B260" s="14" t="s">
        <v>1350</v>
      </c>
      <c r="C260" s="11" t="s">
        <v>1030</v>
      </c>
      <c r="D260" s="12">
        <v>10</v>
      </c>
      <c r="E260" s="26" t="s">
        <v>1337</v>
      </c>
      <c r="F260" s="26" t="s">
        <v>1346</v>
      </c>
      <c r="G260" s="26" t="s">
        <v>1351</v>
      </c>
      <c r="H260" s="27" t="s">
        <v>1352</v>
      </c>
      <c r="I260" s="26" t="s">
        <v>1353</v>
      </c>
      <c r="J260" s="31">
        <v>100</v>
      </c>
      <c r="K260" s="21">
        <v>43020</v>
      </c>
      <c r="L260" s="21">
        <v>43250</v>
      </c>
      <c r="M260" s="25">
        <f t="shared" si="0"/>
        <v>32.857142857142854</v>
      </c>
      <c r="N260" s="11"/>
      <c r="O260" s="10" t="s">
        <v>1271</v>
      </c>
      <c r="Q260" s="1" t="s">
        <v>1411</v>
      </c>
      <c r="R260" s="1"/>
      <c r="S260" s="1"/>
    </row>
    <row r="261" spans="1:19" ht="255.75" thickBot="1" x14ac:dyDescent="0.3">
      <c r="A261" s="15">
        <v>251</v>
      </c>
      <c r="B261" s="14" t="s">
        <v>1354</v>
      </c>
      <c r="C261" s="11" t="s">
        <v>1030</v>
      </c>
      <c r="D261" s="12">
        <v>10</v>
      </c>
      <c r="E261" s="26" t="s">
        <v>1337</v>
      </c>
      <c r="F261" s="26" t="s">
        <v>1355</v>
      </c>
      <c r="G261" s="26" t="s">
        <v>1356</v>
      </c>
      <c r="H261" s="27" t="s">
        <v>1357</v>
      </c>
      <c r="I261" s="26" t="s">
        <v>1358</v>
      </c>
      <c r="J261" s="31">
        <v>100</v>
      </c>
      <c r="K261" s="21">
        <v>43020</v>
      </c>
      <c r="L261" s="21">
        <v>43250</v>
      </c>
      <c r="M261" s="25">
        <f t="shared" si="0"/>
        <v>32.857142857142854</v>
      </c>
      <c r="N261" s="11"/>
      <c r="O261" s="10" t="s">
        <v>1271</v>
      </c>
      <c r="Q261" s="1" t="s">
        <v>1411</v>
      </c>
      <c r="R261" s="1"/>
      <c r="S261" s="1"/>
    </row>
    <row r="262" spans="1:19" ht="255.75" thickBot="1" x14ac:dyDescent="0.3">
      <c r="A262" s="15">
        <v>252</v>
      </c>
      <c r="B262" s="14" t="s">
        <v>1359</v>
      </c>
      <c r="C262" s="11" t="s">
        <v>1030</v>
      </c>
      <c r="D262" s="12">
        <v>10</v>
      </c>
      <c r="E262" s="26" t="s">
        <v>1337</v>
      </c>
      <c r="F262" s="26" t="s">
        <v>1355</v>
      </c>
      <c r="G262" s="26" t="s">
        <v>1360</v>
      </c>
      <c r="H262" s="27" t="s">
        <v>1361</v>
      </c>
      <c r="I262" s="26" t="s">
        <v>1362</v>
      </c>
      <c r="J262" s="31">
        <v>100</v>
      </c>
      <c r="K262" s="21">
        <v>43020</v>
      </c>
      <c r="L262" s="21">
        <v>43250</v>
      </c>
      <c r="M262" s="25">
        <f t="shared" si="0"/>
        <v>32.857142857142854</v>
      </c>
      <c r="N262" s="11"/>
      <c r="O262" s="10" t="s">
        <v>1271</v>
      </c>
      <c r="Q262" s="1" t="s">
        <v>1411</v>
      </c>
      <c r="R262" s="1"/>
      <c r="S262" s="1"/>
    </row>
    <row r="263" spans="1:19" ht="285.75" thickBot="1" x14ac:dyDescent="0.3">
      <c r="A263" s="15">
        <v>253</v>
      </c>
      <c r="B263" s="14" t="s">
        <v>1363</v>
      </c>
      <c r="C263" s="11" t="s">
        <v>1030</v>
      </c>
      <c r="D263" s="12">
        <v>10</v>
      </c>
      <c r="E263" s="26" t="s">
        <v>1364</v>
      </c>
      <c r="F263" s="26" t="s">
        <v>1365</v>
      </c>
      <c r="G263" s="26" t="s">
        <v>1366</v>
      </c>
      <c r="H263" s="27" t="s">
        <v>1367</v>
      </c>
      <c r="I263" s="26" t="s">
        <v>1368</v>
      </c>
      <c r="J263" s="30">
        <v>1</v>
      </c>
      <c r="K263" s="21">
        <v>43020</v>
      </c>
      <c r="L263" s="21">
        <v>43185</v>
      </c>
      <c r="M263" s="25">
        <f t="shared" si="0"/>
        <v>23.571428571428573</v>
      </c>
      <c r="N263" s="11"/>
      <c r="O263" s="10" t="s">
        <v>1271</v>
      </c>
      <c r="Q263" s="1" t="s">
        <v>1411</v>
      </c>
      <c r="R263" s="1"/>
      <c r="S263" s="1"/>
    </row>
    <row r="264" spans="1:19" ht="195.75" thickBot="1" x14ac:dyDescent="0.3">
      <c r="A264" s="15">
        <v>254</v>
      </c>
      <c r="B264" s="14" t="s">
        <v>1369</v>
      </c>
      <c r="C264" s="11" t="s">
        <v>1030</v>
      </c>
      <c r="D264" s="12">
        <v>10</v>
      </c>
      <c r="E264" s="26" t="s">
        <v>1364</v>
      </c>
      <c r="F264" s="26" t="s">
        <v>1370</v>
      </c>
      <c r="G264" s="26" t="s">
        <v>1371</v>
      </c>
      <c r="H264" s="27" t="s">
        <v>1372</v>
      </c>
      <c r="I264" s="26" t="s">
        <v>1373</v>
      </c>
      <c r="J264" s="30">
        <v>1</v>
      </c>
      <c r="K264" s="21">
        <v>43020</v>
      </c>
      <c r="L264" s="21">
        <v>43185</v>
      </c>
      <c r="M264" s="25">
        <f t="shared" si="0"/>
        <v>23.571428571428573</v>
      </c>
      <c r="N264" s="11"/>
      <c r="O264" s="10" t="s">
        <v>1271</v>
      </c>
      <c r="Q264" s="1" t="s">
        <v>1411</v>
      </c>
      <c r="R264" s="1"/>
      <c r="S264" s="1"/>
    </row>
    <row r="265" spans="1:19" ht="210.75" thickBot="1" x14ac:dyDescent="0.3">
      <c r="A265" s="15">
        <v>255</v>
      </c>
      <c r="B265" s="14" t="s">
        <v>1374</v>
      </c>
      <c r="C265" s="11" t="s">
        <v>1030</v>
      </c>
      <c r="D265" s="12">
        <v>10</v>
      </c>
      <c r="E265" s="26" t="s">
        <v>1364</v>
      </c>
      <c r="F265" s="26" t="s">
        <v>1375</v>
      </c>
      <c r="G265" s="26" t="s">
        <v>1376</v>
      </c>
      <c r="H265" s="27" t="s">
        <v>1377</v>
      </c>
      <c r="I265" s="26" t="s">
        <v>1378</v>
      </c>
      <c r="J265" s="20">
        <v>3</v>
      </c>
      <c r="K265" s="21">
        <v>43020</v>
      </c>
      <c r="L265" s="21">
        <v>43250</v>
      </c>
      <c r="M265" s="25">
        <f t="shared" si="0"/>
        <v>32.857142857142854</v>
      </c>
      <c r="N265" s="11"/>
      <c r="O265" s="10" t="s">
        <v>1271</v>
      </c>
      <c r="Q265" s="1" t="s">
        <v>1411</v>
      </c>
      <c r="R265" s="1"/>
      <c r="S265" s="1"/>
    </row>
    <row r="266" spans="1:19" ht="240.75" thickBot="1" x14ac:dyDescent="0.3">
      <c r="A266" s="15">
        <v>256</v>
      </c>
      <c r="B266" s="14" t="s">
        <v>1379</v>
      </c>
      <c r="C266" s="11" t="s">
        <v>1030</v>
      </c>
      <c r="D266" s="12">
        <v>10</v>
      </c>
      <c r="E266" s="26" t="s">
        <v>1364</v>
      </c>
      <c r="F266" s="26" t="s">
        <v>1380</v>
      </c>
      <c r="G266" s="26" t="s">
        <v>1381</v>
      </c>
      <c r="H266" s="27" t="s">
        <v>1382</v>
      </c>
      <c r="I266" s="26" t="s">
        <v>1383</v>
      </c>
      <c r="J266" s="20">
        <v>1</v>
      </c>
      <c r="K266" s="21">
        <v>43020</v>
      </c>
      <c r="L266" s="21">
        <v>43185</v>
      </c>
      <c r="M266" s="25">
        <f t="shared" si="0"/>
        <v>23.571428571428573</v>
      </c>
      <c r="N266" s="11"/>
      <c r="O266" s="10" t="s">
        <v>1271</v>
      </c>
      <c r="Q266" s="1" t="s">
        <v>1411</v>
      </c>
      <c r="R266" s="1"/>
      <c r="S266" s="1"/>
    </row>
    <row r="267" spans="1:19" ht="165.75" thickBot="1" x14ac:dyDescent="0.3">
      <c r="A267" s="15">
        <v>257</v>
      </c>
      <c r="B267" s="14" t="s">
        <v>1384</v>
      </c>
      <c r="C267" s="11" t="s">
        <v>1030</v>
      </c>
      <c r="D267" s="12">
        <v>10</v>
      </c>
      <c r="E267" s="26" t="s">
        <v>1385</v>
      </c>
      <c r="F267" s="26" t="s">
        <v>1386</v>
      </c>
      <c r="G267" s="26" t="s">
        <v>1387</v>
      </c>
      <c r="H267" s="27" t="s">
        <v>1388</v>
      </c>
      <c r="I267" s="26" t="s">
        <v>1383</v>
      </c>
      <c r="J267" s="20">
        <v>1</v>
      </c>
      <c r="K267" s="21">
        <v>43020</v>
      </c>
      <c r="L267" s="21">
        <v>43185</v>
      </c>
      <c r="M267" s="25">
        <f t="shared" si="0"/>
        <v>23.571428571428573</v>
      </c>
      <c r="N267" s="11"/>
      <c r="O267" s="10" t="s">
        <v>1271</v>
      </c>
      <c r="Q267" s="1" t="s">
        <v>1411</v>
      </c>
      <c r="R267" s="1"/>
      <c r="S267" s="1"/>
    </row>
    <row r="268" spans="1:19" ht="255.75" thickBot="1" x14ac:dyDescent="0.3">
      <c r="A268" s="15">
        <v>258</v>
      </c>
      <c r="B268" s="14" t="s">
        <v>1389</v>
      </c>
      <c r="C268" s="11" t="s">
        <v>1030</v>
      </c>
      <c r="D268" s="12">
        <v>10</v>
      </c>
      <c r="E268" s="26" t="s">
        <v>1385</v>
      </c>
      <c r="F268" s="26" t="s">
        <v>1390</v>
      </c>
      <c r="G268" s="26" t="s">
        <v>1366</v>
      </c>
      <c r="H268" s="27" t="s">
        <v>1391</v>
      </c>
      <c r="I268" s="26" t="s">
        <v>1383</v>
      </c>
      <c r="J268" s="20">
        <v>1</v>
      </c>
      <c r="K268" s="21">
        <v>43020</v>
      </c>
      <c r="L268" s="29">
        <v>43084</v>
      </c>
      <c r="M268" s="25">
        <f t="shared" si="0"/>
        <v>9.1428571428571423</v>
      </c>
      <c r="N268" s="28">
        <v>1</v>
      </c>
      <c r="O268" s="10" t="s">
        <v>1271</v>
      </c>
      <c r="Q268" s="1" t="s">
        <v>1411</v>
      </c>
      <c r="R268" s="23" t="s">
        <v>1495</v>
      </c>
      <c r="S268" s="23" t="s">
        <v>1496</v>
      </c>
    </row>
    <row r="269" spans="1:19" ht="195.75" thickBot="1" x14ac:dyDescent="0.3">
      <c r="A269" s="15">
        <v>259</v>
      </c>
      <c r="B269" s="14" t="s">
        <v>1392</v>
      </c>
      <c r="C269" s="11" t="s">
        <v>1030</v>
      </c>
      <c r="D269" s="12">
        <v>10</v>
      </c>
      <c r="E269" s="26" t="s">
        <v>1385</v>
      </c>
      <c r="F269" s="26" t="s">
        <v>1393</v>
      </c>
      <c r="G269" s="26" t="s">
        <v>1394</v>
      </c>
      <c r="H269" s="27" t="s">
        <v>1395</v>
      </c>
      <c r="I269" s="26" t="s">
        <v>1396</v>
      </c>
      <c r="J269" s="20">
        <v>1</v>
      </c>
      <c r="K269" s="21">
        <v>43020</v>
      </c>
      <c r="L269" s="21">
        <v>43185</v>
      </c>
      <c r="M269" s="25">
        <f t="shared" si="0"/>
        <v>23.571428571428573</v>
      </c>
      <c r="N269" s="11"/>
      <c r="O269" s="10" t="s">
        <v>1271</v>
      </c>
      <c r="Q269" s="1" t="s">
        <v>1411</v>
      </c>
      <c r="R269" s="1"/>
      <c r="S269" s="1"/>
    </row>
    <row r="270" spans="1:19" ht="240.75" thickBot="1" x14ac:dyDescent="0.3">
      <c r="A270" s="15">
        <v>260</v>
      </c>
      <c r="B270" s="14" t="s">
        <v>1397</v>
      </c>
      <c r="C270" s="11" t="s">
        <v>1030</v>
      </c>
      <c r="D270" s="12">
        <v>10</v>
      </c>
      <c r="E270" s="26" t="s">
        <v>1385</v>
      </c>
      <c r="F270" s="26" t="s">
        <v>1398</v>
      </c>
      <c r="G270" s="26" t="s">
        <v>1399</v>
      </c>
      <c r="H270" s="27" t="s">
        <v>1400</v>
      </c>
      <c r="I270" s="26" t="s">
        <v>1401</v>
      </c>
      <c r="J270" s="20">
        <v>1</v>
      </c>
      <c r="K270" s="21">
        <v>43020</v>
      </c>
      <c r="L270" s="21">
        <v>43185</v>
      </c>
      <c r="M270" s="25">
        <f t="shared" si="0"/>
        <v>23.571428571428573</v>
      </c>
      <c r="N270" s="11"/>
      <c r="O270" s="10" t="s">
        <v>1271</v>
      </c>
      <c r="Q270" s="1" t="s">
        <v>1411</v>
      </c>
      <c r="R270" s="1"/>
      <c r="S270" s="1"/>
    </row>
    <row r="271" spans="1:19" ht="180.75" thickBot="1" x14ac:dyDescent="0.3">
      <c r="A271" s="15">
        <v>261</v>
      </c>
      <c r="B271" s="14" t="s">
        <v>1402</v>
      </c>
      <c r="C271" s="11" t="s">
        <v>1030</v>
      </c>
      <c r="D271" s="12">
        <v>10</v>
      </c>
      <c r="E271" s="26" t="s">
        <v>1385</v>
      </c>
      <c r="F271" s="26" t="s">
        <v>1398</v>
      </c>
      <c r="G271" s="26" t="s">
        <v>1399</v>
      </c>
      <c r="H271" s="27" t="s">
        <v>1403</v>
      </c>
      <c r="I271" s="26" t="s">
        <v>1404</v>
      </c>
      <c r="J271" s="20">
        <v>1</v>
      </c>
      <c r="K271" s="21">
        <v>43020</v>
      </c>
      <c r="L271" s="21">
        <v>43185</v>
      </c>
      <c r="M271" s="25">
        <f t="shared" si="0"/>
        <v>23.571428571428573</v>
      </c>
      <c r="N271" s="11"/>
      <c r="O271" s="10" t="s">
        <v>1271</v>
      </c>
      <c r="Q271" s="1" t="s">
        <v>1411</v>
      </c>
      <c r="R271" s="1"/>
      <c r="S271" s="1"/>
    </row>
    <row r="351003" spans="1:1" x14ac:dyDescent="0.25">
      <c r="A351003" s="24" t="s">
        <v>17</v>
      </c>
    </row>
    <row r="351004" spans="1:1" x14ac:dyDescent="0.25">
      <c r="A351004" s="24" t="s">
        <v>1030</v>
      </c>
    </row>
  </sheetData>
  <autoFilter ref="A10:S271"/>
  <mergeCells count="3">
    <mergeCell ref="D1:G1"/>
    <mergeCell ref="D2:G2"/>
    <mergeCell ref="B8:O8"/>
  </mergeCells>
  <dataValidations count="3">
    <dataValidation type="date" allowBlank="1" showInputMessage="1" errorTitle="Entrada no válida" error="Por favor escriba una fecha válida (AAAA/MM/DD)" promptTitle="Ingrese una fecha (AAAA/MM/DD)" prompt=" Registre la FECHA PROGRAMADA para la terminación de la actividad. (FORMATO AAAA/MM/DD)" sqref="L11:L179 L181:L25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250 L18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71">
      <formula1>$A$351002:$A$351004</formula1>
    </dataValidation>
  </dataValidations>
  <hyperlinks>
    <hyperlink ref="S211" r:id="rId1" display="https://drive.google.com/open?id=0B_L-0MTcDaOOOTVrbHBXRXViNzg_x000a__x000a__x000a__x000a__x000a__x000a__x000a__x000a__x000a__x000a_"/>
    <hyperlink ref="S139" r:id="rId2"/>
    <hyperlink ref="S125" r:id="rId3" display="https://drive.google.com/open?id=1u80xrr5AVFpeDsNbhGrWHWWOiMX3oyAK"/>
    <hyperlink ref="S151" r:id="rId4" display="https://drive.google.com/open?id=1tZSDitz818uqfyLWfvbegjV4StOw58ZU"/>
    <hyperlink ref="S178" r:id="rId5" display="https://drive.google.com/open?id=1gFpKuhf36MyKut_jdJpwhehTVLfwrWHr_x000a__x000a_"/>
  </hyperlinks>
  <printOptions horizontalCentered="1"/>
  <pageMargins left="0.19685039370078741" right="0.19685039370078741" top="0.19685039370078741" bottom="0.19685039370078741" header="0" footer="0"/>
  <pageSetup paperSize="5" scale="55" orientation="landscape" horizontalDpi="300" verticalDpi="300" r:id="rId6"/>
  <drawing r:id="rId7"/>
  <legacy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51004"/>
  <sheetViews>
    <sheetView showGridLines="0" tabSelected="1" topLeftCell="A9" zoomScale="60" zoomScaleNormal="60" workbookViewId="0">
      <pane xSplit="2" ySplit="2" topLeftCell="C11" activePane="bottomRight" state="frozen"/>
      <selection activeCell="A9" sqref="A9"/>
      <selection pane="topRight" activeCell="C9" sqref="C9"/>
      <selection pane="bottomLeft" activeCell="A11" sqref="A11"/>
      <selection pane="bottomRight" activeCell="C11" sqref="C11"/>
    </sheetView>
  </sheetViews>
  <sheetFormatPr baseColWidth="10" defaultColWidth="9.140625" defaultRowHeight="15" x14ac:dyDescent="0.25"/>
  <cols>
    <col min="1" max="1" width="6.28515625" style="24" customWidth="1"/>
    <col min="2" max="2" width="11.28515625" style="24" customWidth="1"/>
    <col min="3" max="3" width="27" style="24" customWidth="1"/>
    <col min="4" max="4" width="17.5703125" style="24" customWidth="1"/>
    <col min="5" max="5" width="30" style="24" customWidth="1"/>
    <col min="6" max="6" width="24" style="24" customWidth="1"/>
    <col min="7" max="7" width="22" style="24" customWidth="1"/>
    <col min="8" max="8" width="31" style="24" customWidth="1"/>
    <col min="9" max="9" width="21.42578125" style="24" customWidth="1"/>
    <col min="10" max="10" width="21.5703125" style="24" customWidth="1"/>
    <col min="11" max="13" width="20.7109375" style="24" customWidth="1"/>
    <col min="14" max="14" width="22" style="24" customWidth="1"/>
    <col min="15" max="15" width="15.42578125" style="24" customWidth="1"/>
    <col min="16" max="16" width="3.7109375" style="24" customWidth="1"/>
    <col min="17" max="17" width="23.140625" style="24" customWidth="1"/>
    <col min="18" max="18" width="55" style="24" customWidth="1"/>
    <col min="19" max="19" width="48.42578125" style="24" customWidth="1"/>
    <col min="20" max="20" width="23.7109375" style="24" customWidth="1"/>
    <col min="21" max="16384" width="9.140625" style="24"/>
  </cols>
  <sheetData>
    <row r="1" spans="1:20" x14ac:dyDescent="0.25">
      <c r="B1" s="62" t="s">
        <v>0</v>
      </c>
      <c r="C1" s="62">
        <v>53</v>
      </c>
      <c r="D1" s="142" t="s">
        <v>1</v>
      </c>
      <c r="E1" s="143"/>
      <c r="F1" s="143"/>
      <c r="G1" s="143"/>
    </row>
    <row r="2" spans="1:20" x14ac:dyDescent="0.25">
      <c r="B2" s="62" t="s">
        <v>2</v>
      </c>
      <c r="C2" s="62">
        <v>400</v>
      </c>
      <c r="D2" s="142" t="s">
        <v>3</v>
      </c>
      <c r="E2" s="143"/>
      <c r="F2" s="143"/>
      <c r="G2" s="143"/>
    </row>
    <row r="3" spans="1:20" x14ac:dyDescent="0.25">
      <c r="B3" s="62" t="s">
        <v>4</v>
      </c>
      <c r="C3" s="62">
        <v>1</v>
      </c>
    </row>
    <row r="4" spans="1:20" x14ac:dyDescent="0.25">
      <c r="B4" s="62" t="s">
        <v>5</v>
      </c>
      <c r="C4" s="62">
        <v>11979</v>
      </c>
    </row>
    <row r="5" spans="1:20" x14ac:dyDescent="0.25">
      <c r="B5" s="62" t="s">
        <v>6</v>
      </c>
      <c r="C5" s="64">
        <v>42983</v>
      </c>
    </row>
    <row r="6" spans="1:20" x14ac:dyDescent="0.25">
      <c r="B6" s="62" t="s">
        <v>7</v>
      </c>
      <c r="C6" s="62">
        <v>0</v>
      </c>
      <c r="D6" s="62" t="s">
        <v>8</v>
      </c>
    </row>
    <row r="8" spans="1:20" x14ac:dyDescent="0.25">
      <c r="A8" s="62" t="s">
        <v>9</v>
      </c>
      <c r="B8" s="142" t="s">
        <v>10</v>
      </c>
      <c r="C8" s="143"/>
      <c r="D8" s="143"/>
      <c r="E8" s="143"/>
      <c r="F8" s="143"/>
      <c r="G8" s="143"/>
      <c r="H8" s="143"/>
      <c r="I8" s="143"/>
      <c r="J8" s="143"/>
      <c r="K8" s="143"/>
      <c r="L8" s="143"/>
      <c r="M8" s="143"/>
      <c r="N8" s="143"/>
      <c r="O8" s="143"/>
    </row>
    <row r="9" spans="1:20" ht="93" thickBot="1" x14ac:dyDescent="0.3">
      <c r="C9" s="109">
        <v>4</v>
      </c>
      <c r="D9" s="109">
        <v>8</v>
      </c>
      <c r="E9" s="109">
        <v>12</v>
      </c>
      <c r="F9" s="109">
        <v>16</v>
      </c>
      <c r="G9" s="109">
        <v>20</v>
      </c>
      <c r="H9" s="63">
        <v>24</v>
      </c>
      <c r="I9" s="63">
        <v>28</v>
      </c>
      <c r="J9" s="63">
        <v>31</v>
      </c>
      <c r="K9" s="109">
        <v>32</v>
      </c>
      <c r="L9" s="109">
        <v>36</v>
      </c>
      <c r="M9" s="109">
        <v>40</v>
      </c>
      <c r="N9" s="63">
        <v>44</v>
      </c>
      <c r="O9" s="109">
        <v>48</v>
      </c>
    </row>
    <row r="10" spans="1:20" ht="60.75" thickBot="1" x14ac:dyDescent="0.3">
      <c r="A10" s="19"/>
      <c r="B10" s="19"/>
      <c r="C10" s="60" t="s">
        <v>11</v>
      </c>
      <c r="D10" s="60" t="s">
        <v>1031</v>
      </c>
      <c r="E10" s="60" t="s">
        <v>12</v>
      </c>
      <c r="F10" s="60" t="s">
        <v>13</v>
      </c>
      <c r="G10" s="60" t="s">
        <v>14</v>
      </c>
      <c r="H10" s="60" t="s">
        <v>15</v>
      </c>
      <c r="I10" s="60" t="s">
        <v>1037</v>
      </c>
      <c r="J10" s="60" t="s">
        <v>1032</v>
      </c>
      <c r="K10" s="60" t="s">
        <v>1033</v>
      </c>
      <c r="L10" s="60" t="s">
        <v>1034</v>
      </c>
      <c r="M10" s="60" t="s">
        <v>1035</v>
      </c>
      <c r="N10" s="60" t="s">
        <v>1036</v>
      </c>
      <c r="O10" s="60" t="s">
        <v>1069</v>
      </c>
      <c r="Q10" s="106" t="s">
        <v>1038</v>
      </c>
      <c r="R10" s="107" t="s">
        <v>1067</v>
      </c>
      <c r="S10" s="108" t="s">
        <v>1068</v>
      </c>
      <c r="T10" s="105" t="s">
        <v>2084</v>
      </c>
    </row>
    <row r="11" spans="1:20" ht="165.75" thickBot="1" x14ac:dyDescent="0.3">
      <c r="A11" s="133">
        <v>1</v>
      </c>
      <c r="B11" s="14" t="s">
        <v>16</v>
      </c>
      <c r="C11" s="11" t="s">
        <v>1030</v>
      </c>
      <c r="D11" s="12" t="s">
        <v>18</v>
      </c>
      <c r="E11" s="26" t="s">
        <v>19</v>
      </c>
      <c r="F11" s="26" t="s">
        <v>20</v>
      </c>
      <c r="G11" s="26" t="s">
        <v>21</v>
      </c>
      <c r="H11" s="26" t="s">
        <v>22</v>
      </c>
      <c r="I11" s="26" t="s">
        <v>23</v>
      </c>
      <c r="J11" s="20">
        <v>1</v>
      </c>
      <c r="K11" s="33" t="s">
        <v>24</v>
      </c>
      <c r="L11" s="33" t="s">
        <v>25</v>
      </c>
      <c r="M11" s="20">
        <v>24.27</v>
      </c>
      <c r="N11" s="67">
        <v>1</v>
      </c>
      <c r="O11" s="16" t="s">
        <v>1852</v>
      </c>
      <c r="Q11" s="1" t="s">
        <v>1039</v>
      </c>
      <c r="R11" s="34" t="s">
        <v>1855</v>
      </c>
      <c r="S11" s="88" t="s">
        <v>1856</v>
      </c>
      <c r="T11" s="97" t="s">
        <v>2078</v>
      </c>
    </row>
    <row r="12" spans="1:20" ht="300.75" thickBot="1" x14ac:dyDescent="0.3">
      <c r="A12" s="133">
        <v>2</v>
      </c>
      <c r="B12" s="14" t="s">
        <v>27</v>
      </c>
      <c r="C12" s="11" t="s">
        <v>1030</v>
      </c>
      <c r="D12" s="12" t="s">
        <v>18</v>
      </c>
      <c r="E12" s="26" t="s">
        <v>19</v>
      </c>
      <c r="F12" s="26" t="s">
        <v>20</v>
      </c>
      <c r="G12" s="26" t="s">
        <v>21</v>
      </c>
      <c r="H12" s="26" t="s">
        <v>28</v>
      </c>
      <c r="I12" s="26" t="s">
        <v>29</v>
      </c>
      <c r="J12" s="20">
        <v>1</v>
      </c>
      <c r="K12" s="33" t="s">
        <v>30</v>
      </c>
      <c r="L12" s="33" t="s">
        <v>31</v>
      </c>
      <c r="M12" s="20">
        <v>1.87</v>
      </c>
      <c r="N12" s="67">
        <v>1</v>
      </c>
      <c r="O12" s="16" t="s">
        <v>1852</v>
      </c>
      <c r="Q12" s="1" t="s">
        <v>1039</v>
      </c>
      <c r="R12" s="34" t="s">
        <v>1857</v>
      </c>
      <c r="S12" s="88" t="s">
        <v>1858</v>
      </c>
      <c r="T12" s="97" t="s">
        <v>2078</v>
      </c>
    </row>
    <row r="13" spans="1:20" ht="165.75" thickBot="1" x14ac:dyDescent="0.3">
      <c r="A13" s="133">
        <v>3</v>
      </c>
      <c r="B13" s="14" t="s">
        <v>32</v>
      </c>
      <c r="C13" s="11" t="s">
        <v>1030</v>
      </c>
      <c r="D13" s="12" t="s">
        <v>18</v>
      </c>
      <c r="E13" s="26" t="s">
        <v>19</v>
      </c>
      <c r="F13" s="26" t="s">
        <v>20</v>
      </c>
      <c r="G13" s="26" t="s">
        <v>21</v>
      </c>
      <c r="H13" s="26" t="s">
        <v>33</v>
      </c>
      <c r="I13" s="26" t="s">
        <v>34</v>
      </c>
      <c r="J13" s="20">
        <v>1</v>
      </c>
      <c r="K13" s="33" t="s">
        <v>30</v>
      </c>
      <c r="L13" s="33" t="s">
        <v>31</v>
      </c>
      <c r="M13" s="20">
        <v>1.87</v>
      </c>
      <c r="N13" s="67">
        <v>1</v>
      </c>
      <c r="O13" s="16" t="s">
        <v>1852</v>
      </c>
      <c r="Q13" s="1" t="s">
        <v>1039</v>
      </c>
      <c r="R13" s="34" t="s">
        <v>1859</v>
      </c>
      <c r="S13" s="88" t="s">
        <v>1860</v>
      </c>
      <c r="T13" s="97" t="s">
        <v>2078</v>
      </c>
    </row>
    <row r="14" spans="1:20" ht="165.75" thickBot="1" x14ac:dyDescent="0.3">
      <c r="A14" s="133">
        <v>4</v>
      </c>
      <c r="B14" s="14" t="s">
        <v>35</v>
      </c>
      <c r="C14" s="11" t="s">
        <v>1030</v>
      </c>
      <c r="D14" s="12" t="s">
        <v>18</v>
      </c>
      <c r="E14" s="26" t="s">
        <v>19</v>
      </c>
      <c r="F14" s="26" t="s">
        <v>20</v>
      </c>
      <c r="G14" s="26" t="s">
        <v>21</v>
      </c>
      <c r="H14" s="26" t="s">
        <v>36</v>
      </c>
      <c r="I14" s="26" t="s">
        <v>37</v>
      </c>
      <c r="J14" s="20">
        <v>1</v>
      </c>
      <c r="K14" s="33" t="s">
        <v>38</v>
      </c>
      <c r="L14" s="33" t="s">
        <v>25</v>
      </c>
      <c r="M14" s="20">
        <v>3.87</v>
      </c>
      <c r="N14" s="67">
        <v>1</v>
      </c>
      <c r="O14" s="16" t="s">
        <v>1852</v>
      </c>
      <c r="Q14" s="1" t="s">
        <v>1039</v>
      </c>
      <c r="R14" s="34" t="s">
        <v>1861</v>
      </c>
      <c r="S14" s="88" t="s">
        <v>1862</v>
      </c>
      <c r="T14" s="97" t="s">
        <v>2078</v>
      </c>
    </row>
    <row r="15" spans="1:20" ht="180.75" thickBot="1" x14ac:dyDescent="0.3">
      <c r="A15" s="133">
        <v>5</v>
      </c>
      <c r="B15" s="14" t="s">
        <v>39</v>
      </c>
      <c r="C15" s="11" t="s">
        <v>1030</v>
      </c>
      <c r="D15" s="12" t="s">
        <v>18</v>
      </c>
      <c r="E15" s="26" t="s">
        <v>19</v>
      </c>
      <c r="F15" s="26" t="s">
        <v>20</v>
      </c>
      <c r="G15" s="26" t="s">
        <v>40</v>
      </c>
      <c r="H15" s="26" t="s">
        <v>41</v>
      </c>
      <c r="I15" s="26" t="s">
        <v>42</v>
      </c>
      <c r="J15" s="20">
        <v>1</v>
      </c>
      <c r="K15" s="33" t="s">
        <v>38</v>
      </c>
      <c r="L15" s="33" t="s">
        <v>25</v>
      </c>
      <c r="M15" s="20">
        <v>3.87</v>
      </c>
      <c r="N15" s="67">
        <v>1</v>
      </c>
      <c r="O15" s="16" t="s">
        <v>1852</v>
      </c>
      <c r="Q15" s="1" t="s">
        <v>1039</v>
      </c>
      <c r="R15" s="34" t="s">
        <v>1863</v>
      </c>
      <c r="S15" s="88" t="s">
        <v>1864</v>
      </c>
      <c r="T15" s="97" t="s">
        <v>2078</v>
      </c>
    </row>
    <row r="16" spans="1:20" ht="180.75" thickBot="1" x14ac:dyDescent="0.3">
      <c r="A16" s="133">
        <v>6</v>
      </c>
      <c r="B16" s="14" t="s">
        <v>43</v>
      </c>
      <c r="C16" s="11" t="s">
        <v>1030</v>
      </c>
      <c r="D16" s="12" t="s">
        <v>18</v>
      </c>
      <c r="E16" s="26" t="s">
        <v>19</v>
      </c>
      <c r="F16" s="26" t="s">
        <v>20</v>
      </c>
      <c r="G16" s="26" t="s">
        <v>40</v>
      </c>
      <c r="H16" s="26" t="s">
        <v>44</v>
      </c>
      <c r="I16" s="26" t="s">
        <v>45</v>
      </c>
      <c r="J16" s="20">
        <v>1</v>
      </c>
      <c r="K16" s="33" t="s">
        <v>24</v>
      </c>
      <c r="L16" s="33" t="s">
        <v>46</v>
      </c>
      <c r="M16" s="20">
        <v>22.93</v>
      </c>
      <c r="N16" s="67">
        <v>1</v>
      </c>
      <c r="O16" s="16" t="s">
        <v>1852</v>
      </c>
      <c r="Q16" s="1" t="s">
        <v>1039</v>
      </c>
      <c r="R16" s="34" t="s">
        <v>1865</v>
      </c>
      <c r="S16" s="88" t="s">
        <v>1866</v>
      </c>
      <c r="T16" s="97" t="s">
        <v>2078</v>
      </c>
    </row>
    <row r="17" spans="1:20" ht="180.75" thickBot="1" x14ac:dyDescent="0.3">
      <c r="A17" s="133">
        <v>7</v>
      </c>
      <c r="B17" s="14" t="s">
        <v>47</v>
      </c>
      <c r="C17" s="11" t="s">
        <v>1030</v>
      </c>
      <c r="D17" s="12" t="s">
        <v>18</v>
      </c>
      <c r="E17" s="26" t="s">
        <v>19</v>
      </c>
      <c r="F17" s="26" t="s">
        <v>20</v>
      </c>
      <c r="G17" s="26" t="s">
        <v>40</v>
      </c>
      <c r="H17" s="26" t="s">
        <v>48</v>
      </c>
      <c r="I17" s="26" t="s">
        <v>34</v>
      </c>
      <c r="J17" s="20">
        <v>1</v>
      </c>
      <c r="K17" s="33" t="s">
        <v>49</v>
      </c>
      <c r="L17" s="33" t="s">
        <v>50</v>
      </c>
      <c r="M17" s="20">
        <v>1.33</v>
      </c>
      <c r="N17" s="67">
        <v>1</v>
      </c>
      <c r="O17" s="16" t="s">
        <v>1852</v>
      </c>
      <c r="Q17" s="1" t="s">
        <v>1039</v>
      </c>
      <c r="R17" s="34" t="s">
        <v>1867</v>
      </c>
      <c r="S17" s="88" t="s">
        <v>1868</v>
      </c>
      <c r="T17" s="97" t="s">
        <v>2078</v>
      </c>
    </row>
    <row r="18" spans="1:20" ht="180.75" thickBot="1" x14ac:dyDescent="0.3">
      <c r="A18" s="133">
        <v>8</v>
      </c>
      <c r="B18" s="14" t="s">
        <v>51</v>
      </c>
      <c r="C18" s="11" t="s">
        <v>1030</v>
      </c>
      <c r="D18" s="12" t="s">
        <v>18</v>
      </c>
      <c r="E18" s="26" t="s">
        <v>19</v>
      </c>
      <c r="F18" s="26" t="s">
        <v>20</v>
      </c>
      <c r="G18" s="26" t="s">
        <v>40</v>
      </c>
      <c r="H18" s="26" t="s">
        <v>52</v>
      </c>
      <c r="I18" s="26" t="s">
        <v>53</v>
      </c>
      <c r="J18" s="20">
        <v>1</v>
      </c>
      <c r="K18" s="33" t="s">
        <v>24</v>
      </c>
      <c r="L18" s="33" t="s">
        <v>50</v>
      </c>
      <c r="M18" s="20">
        <v>24.4</v>
      </c>
      <c r="N18" s="67">
        <v>1</v>
      </c>
      <c r="O18" s="16" t="s">
        <v>1852</v>
      </c>
      <c r="Q18" s="1" t="s">
        <v>1039</v>
      </c>
      <c r="R18" s="34" t="s">
        <v>1869</v>
      </c>
      <c r="S18" s="88" t="s">
        <v>1870</v>
      </c>
      <c r="T18" s="97" t="s">
        <v>2078</v>
      </c>
    </row>
    <row r="19" spans="1:20" ht="240.75" thickBot="1" x14ac:dyDescent="0.3">
      <c r="A19" s="133">
        <v>9</v>
      </c>
      <c r="B19" s="14" t="s">
        <v>54</v>
      </c>
      <c r="C19" s="11" t="s">
        <v>1030</v>
      </c>
      <c r="D19" s="12" t="s">
        <v>55</v>
      </c>
      <c r="E19" s="26" t="s">
        <v>56</v>
      </c>
      <c r="F19" s="26" t="s">
        <v>57</v>
      </c>
      <c r="G19" s="26" t="s">
        <v>58</v>
      </c>
      <c r="H19" s="26" t="s">
        <v>59</v>
      </c>
      <c r="I19" s="26" t="s">
        <v>60</v>
      </c>
      <c r="J19" s="20">
        <v>1</v>
      </c>
      <c r="K19" s="33" t="s">
        <v>61</v>
      </c>
      <c r="L19" s="33" t="s">
        <v>50</v>
      </c>
      <c r="M19" s="20">
        <v>4.71</v>
      </c>
      <c r="N19" s="67">
        <v>1</v>
      </c>
      <c r="O19" s="16" t="s">
        <v>1513</v>
      </c>
      <c r="Q19" s="1" t="s">
        <v>1040</v>
      </c>
      <c r="R19" s="34" t="s">
        <v>1871</v>
      </c>
      <c r="S19" s="88" t="s">
        <v>1872</v>
      </c>
      <c r="T19" s="98" t="s">
        <v>2078</v>
      </c>
    </row>
    <row r="20" spans="1:20" ht="240.75" thickBot="1" x14ac:dyDescent="0.3">
      <c r="A20" s="133">
        <v>10</v>
      </c>
      <c r="B20" s="14" t="s">
        <v>63</v>
      </c>
      <c r="C20" s="11" t="s">
        <v>1030</v>
      </c>
      <c r="D20" s="12" t="s">
        <v>55</v>
      </c>
      <c r="E20" s="26" t="s">
        <v>56</v>
      </c>
      <c r="F20" s="26" t="s">
        <v>57</v>
      </c>
      <c r="G20" s="26" t="s">
        <v>64</v>
      </c>
      <c r="H20" s="26" t="s">
        <v>65</v>
      </c>
      <c r="I20" s="26" t="s">
        <v>66</v>
      </c>
      <c r="J20" s="20">
        <v>1</v>
      </c>
      <c r="K20" s="33" t="s">
        <v>61</v>
      </c>
      <c r="L20" s="33" t="s">
        <v>67</v>
      </c>
      <c r="M20" s="20">
        <v>9.14</v>
      </c>
      <c r="N20" s="67">
        <v>1</v>
      </c>
      <c r="O20" s="16" t="s">
        <v>1513</v>
      </c>
      <c r="Q20" s="2" t="s">
        <v>1040</v>
      </c>
      <c r="R20" s="34" t="s">
        <v>1873</v>
      </c>
      <c r="S20" s="88" t="s">
        <v>1874</v>
      </c>
      <c r="T20" s="98" t="s">
        <v>2078</v>
      </c>
    </row>
    <row r="21" spans="1:20" ht="405.75" thickBot="1" x14ac:dyDescent="0.3">
      <c r="A21" s="133">
        <v>11</v>
      </c>
      <c r="B21" s="14" t="s">
        <v>68</v>
      </c>
      <c r="C21" s="11" t="s">
        <v>1030</v>
      </c>
      <c r="D21" s="12" t="s">
        <v>55</v>
      </c>
      <c r="E21" s="26" t="s">
        <v>56</v>
      </c>
      <c r="F21" s="26" t="s">
        <v>57</v>
      </c>
      <c r="G21" s="26" t="s">
        <v>69</v>
      </c>
      <c r="H21" s="26" t="s">
        <v>70</v>
      </c>
      <c r="I21" s="26" t="s">
        <v>71</v>
      </c>
      <c r="J21" s="20">
        <v>9</v>
      </c>
      <c r="K21" s="33" t="s">
        <v>72</v>
      </c>
      <c r="L21" s="33" t="s">
        <v>73</v>
      </c>
      <c r="M21" s="20">
        <v>39.43</v>
      </c>
      <c r="N21" s="67">
        <f>(4)+(2+1+1)+(1+1+1)</f>
        <v>11</v>
      </c>
      <c r="O21" s="16" t="s">
        <v>1513</v>
      </c>
      <c r="Q21" s="2" t="s">
        <v>1041</v>
      </c>
      <c r="R21" s="34" t="s">
        <v>1514</v>
      </c>
      <c r="S21" s="88" t="s">
        <v>1515</v>
      </c>
      <c r="T21" s="98" t="s">
        <v>2078</v>
      </c>
    </row>
    <row r="22" spans="1:20" ht="150.75" thickBot="1" x14ac:dyDescent="0.3">
      <c r="A22" s="133">
        <v>12</v>
      </c>
      <c r="B22" s="14" t="s">
        <v>74</v>
      </c>
      <c r="C22" s="11" t="s">
        <v>1030</v>
      </c>
      <c r="D22" s="12" t="s">
        <v>75</v>
      </c>
      <c r="E22" s="26" t="s">
        <v>76</v>
      </c>
      <c r="F22" s="26" t="s">
        <v>77</v>
      </c>
      <c r="G22" s="26" t="s">
        <v>78</v>
      </c>
      <c r="H22" s="26" t="s">
        <v>79</v>
      </c>
      <c r="I22" s="26" t="s">
        <v>80</v>
      </c>
      <c r="J22" s="20">
        <v>1</v>
      </c>
      <c r="K22" s="33" t="s">
        <v>81</v>
      </c>
      <c r="L22" s="33" t="s">
        <v>82</v>
      </c>
      <c r="M22" s="20">
        <v>31.43</v>
      </c>
      <c r="N22" s="67">
        <v>1</v>
      </c>
      <c r="O22" s="16" t="s">
        <v>1513</v>
      </c>
      <c r="Q22" s="1" t="s">
        <v>1042</v>
      </c>
      <c r="R22" s="34" t="s">
        <v>1412</v>
      </c>
      <c r="S22" s="88" t="s">
        <v>1413</v>
      </c>
      <c r="T22" s="97" t="s">
        <v>2078</v>
      </c>
    </row>
    <row r="23" spans="1:20" ht="180.75" thickBot="1" x14ac:dyDescent="0.3">
      <c r="A23" s="133">
        <v>13</v>
      </c>
      <c r="B23" s="14" t="s">
        <v>83</v>
      </c>
      <c r="C23" s="11" t="s">
        <v>1030</v>
      </c>
      <c r="D23" s="12" t="s">
        <v>84</v>
      </c>
      <c r="E23" s="26" t="s">
        <v>85</v>
      </c>
      <c r="F23" s="26" t="s">
        <v>86</v>
      </c>
      <c r="G23" s="26" t="s">
        <v>87</v>
      </c>
      <c r="H23" s="26" t="s">
        <v>88</v>
      </c>
      <c r="I23" s="26" t="s">
        <v>89</v>
      </c>
      <c r="J23" s="20">
        <v>1</v>
      </c>
      <c r="K23" s="33" t="s">
        <v>81</v>
      </c>
      <c r="L23" s="33" t="s">
        <v>90</v>
      </c>
      <c r="M23" s="20">
        <v>27</v>
      </c>
      <c r="N23" s="67">
        <v>1</v>
      </c>
      <c r="O23" s="16" t="s">
        <v>1513</v>
      </c>
      <c r="Q23" s="1" t="s">
        <v>1042</v>
      </c>
      <c r="R23" s="34" t="s">
        <v>1875</v>
      </c>
      <c r="S23" s="88" t="s">
        <v>1876</v>
      </c>
      <c r="T23" s="97" t="s">
        <v>2078</v>
      </c>
    </row>
    <row r="24" spans="1:20" ht="180.75" thickBot="1" x14ac:dyDescent="0.3">
      <c r="A24" s="133">
        <v>14</v>
      </c>
      <c r="B24" s="14" t="s">
        <v>91</v>
      </c>
      <c r="C24" s="11" t="s">
        <v>1030</v>
      </c>
      <c r="D24" s="12" t="s">
        <v>92</v>
      </c>
      <c r="E24" s="26" t="s">
        <v>93</v>
      </c>
      <c r="F24" s="26" t="s">
        <v>94</v>
      </c>
      <c r="G24" s="26" t="s">
        <v>95</v>
      </c>
      <c r="H24" s="26" t="s">
        <v>96</v>
      </c>
      <c r="I24" s="26" t="s">
        <v>97</v>
      </c>
      <c r="J24" s="20">
        <v>1</v>
      </c>
      <c r="K24" s="33" t="s">
        <v>81</v>
      </c>
      <c r="L24" s="33" t="s">
        <v>98</v>
      </c>
      <c r="M24" s="20">
        <v>53.29</v>
      </c>
      <c r="N24" s="67">
        <v>1</v>
      </c>
      <c r="O24" s="16" t="s">
        <v>1513</v>
      </c>
      <c r="Q24" s="1" t="s">
        <v>1043</v>
      </c>
      <c r="R24" s="34" t="s">
        <v>1414</v>
      </c>
      <c r="S24" s="88" t="s">
        <v>1415</v>
      </c>
      <c r="T24" s="98" t="s">
        <v>2078</v>
      </c>
    </row>
    <row r="25" spans="1:20" ht="336" customHeight="1" thickBot="1" x14ac:dyDescent="0.3">
      <c r="A25" s="133">
        <v>15</v>
      </c>
      <c r="B25" s="14" t="s">
        <v>99</v>
      </c>
      <c r="C25" s="11" t="s">
        <v>1030</v>
      </c>
      <c r="D25" s="12" t="s">
        <v>92</v>
      </c>
      <c r="E25" s="26" t="s">
        <v>93</v>
      </c>
      <c r="F25" s="26" t="s">
        <v>94</v>
      </c>
      <c r="G25" s="26" t="s">
        <v>95</v>
      </c>
      <c r="H25" s="26" t="s">
        <v>100</v>
      </c>
      <c r="I25" s="26" t="s">
        <v>101</v>
      </c>
      <c r="J25" s="20">
        <v>1</v>
      </c>
      <c r="K25" s="33" t="s">
        <v>81</v>
      </c>
      <c r="L25" s="33" t="s">
        <v>98</v>
      </c>
      <c r="M25" s="20">
        <v>53.29</v>
      </c>
      <c r="N25" s="66">
        <f>0.5+0.33</f>
        <v>0.83000000000000007</v>
      </c>
      <c r="O25" s="16" t="s">
        <v>1513</v>
      </c>
      <c r="Q25" s="1" t="s">
        <v>1043</v>
      </c>
      <c r="R25" s="34" t="s">
        <v>1516</v>
      </c>
      <c r="S25" s="89" t="s">
        <v>1517</v>
      </c>
      <c r="T25" s="99" t="s">
        <v>2079</v>
      </c>
    </row>
    <row r="26" spans="1:20" ht="210.75" thickBot="1" x14ac:dyDescent="0.3">
      <c r="A26" s="133">
        <v>16</v>
      </c>
      <c r="B26" s="14" t="s">
        <v>102</v>
      </c>
      <c r="C26" s="11" t="s">
        <v>1030</v>
      </c>
      <c r="D26" s="12" t="s">
        <v>103</v>
      </c>
      <c r="E26" s="26" t="s">
        <v>104</v>
      </c>
      <c r="F26" s="26" t="s">
        <v>105</v>
      </c>
      <c r="G26" s="26" t="s">
        <v>106</v>
      </c>
      <c r="H26" s="26" t="s">
        <v>107</v>
      </c>
      <c r="I26" s="26" t="s">
        <v>108</v>
      </c>
      <c r="J26" s="20">
        <v>1</v>
      </c>
      <c r="K26" s="33" t="s">
        <v>109</v>
      </c>
      <c r="L26" s="33" t="s">
        <v>110</v>
      </c>
      <c r="M26" s="20">
        <v>2.57</v>
      </c>
      <c r="N26" s="67">
        <v>1</v>
      </c>
      <c r="O26" s="16" t="s">
        <v>1513</v>
      </c>
      <c r="Q26" s="2" t="s">
        <v>1044</v>
      </c>
      <c r="R26" s="82" t="s">
        <v>1942</v>
      </c>
      <c r="S26" s="90" t="s">
        <v>1943</v>
      </c>
      <c r="T26" s="98" t="s">
        <v>2078</v>
      </c>
    </row>
    <row r="27" spans="1:20" ht="330.75" thickBot="1" x14ac:dyDescent="0.3">
      <c r="A27" s="133">
        <v>17</v>
      </c>
      <c r="B27" s="14" t="s">
        <v>111</v>
      </c>
      <c r="C27" s="11" t="s">
        <v>1030</v>
      </c>
      <c r="D27" s="12" t="s">
        <v>103</v>
      </c>
      <c r="E27" s="26" t="s">
        <v>104</v>
      </c>
      <c r="F27" s="26" t="s">
        <v>112</v>
      </c>
      <c r="G27" s="26" t="s">
        <v>113</v>
      </c>
      <c r="H27" s="26" t="s">
        <v>79</v>
      </c>
      <c r="I27" s="26" t="s">
        <v>80</v>
      </c>
      <c r="J27" s="20">
        <v>1</v>
      </c>
      <c r="K27" s="33" t="s">
        <v>81</v>
      </c>
      <c r="L27" s="33" t="s">
        <v>82</v>
      </c>
      <c r="M27" s="20">
        <v>31.43</v>
      </c>
      <c r="N27" s="66">
        <f>(1)+(2+1)</f>
        <v>4</v>
      </c>
      <c r="O27" s="16" t="s">
        <v>1513</v>
      </c>
      <c r="Q27" s="4" t="s">
        <v>1044</v>
      </c>
      <c r="R27" s="69" t="s">
        <v>1944</v>
      </c>
      <c r="S27" s="91" t="s">
        <v>1945</v>
      </c>
      <c r="T27" s="100" t="s">
        <v>2078</v>
      </c>
    </row>
    <row r="28" spans="1:20" ht="409.6" thickBot="1" x14ac:dyDescent="0.3">
      <c r="A28" s="133">
        <v>18</v>
      </c>
      <c r="B28" s="14" t="s">
        <v>114</v>
      </c>
      <c r="C28" s="11" t="s">
        <v>1030</v>
      </c>
      <c r="D28" s="12" t="s">
        <v>103</v>
      </c>
      <c r="E28" s="26" t="s">
        <v>104</v>
      </c>
      <c r="F28" s="26" t="s">
        <v>105</v>
      </c>
      <c r="G28" s="26" t="s">
        <v>106</v>
      </c>
      <c r="H28" s="26" t="s">
        <v>115</v>
      </c>
      <c r="I28" s="26" t="s">
        <v>116</v>
      </c>
      <c r="J28" s="20">
        <v>6</v>
      </c>
      <c r="K28" s="33" t="s">
        <v>109</v>
      </c>
      <c r="L28" s="33" t="s">
        <v>110</v>
      </c>
      <c r="M28" s="20">
        <v>2.57</v>
      </c>
      <c r="N28" s="66">
        <f>9+1</f>
        <v>10</v>
      </c>
      <c r="O28" s="16" t="s">
        <v>1513</v>
      </c>
      <c r="Q28" s="2" t="s">
        <v>1044</v>
      </c>
      <c r="R28" s="34" t="s">
        <v>1946</v>
      </c>
      <c r="S28" s="88" t="s">
        <v>1947</v>
      </c>
      <c r="T28" s="100" t="s">
        <v>2078</v>
      </c>
    </row>
    <row r="29" spans="1:20" ht="409.6" thickBot="1" x14ac:dyDescent="0.3">
      <c r="A29" s="133">
        <v>19</v>
      </c>
      <c r="B29" s="14" t="s">
        <v>117</v>
      </c>
      <c r="C29" s="11" t="s">
        <v>1030</v>
      </c>
      <c r="D29" s="12" t="s">
        <v>103</v>
      </c>
      <c r="E29" s="26" t="s">
        <v>104</v>
      </c>
      <c r="F29" s="26" t="s">
        <v>118</v>
      </c>
      <c r="G29" s="26" t="s">
        <v>119</v>
      </c>
      <c r="H29" s="26" t="s">
        <v>120</v>
      </c>
      <c r="I29" s="26" t="s">
        <v>121</v>
      </c>
      <c r="J29" s="20">
        <v>12</v>
      </c>
      <c r="K29" s="33" t="s">
        <v>122</v>
      </c>
      <c r="L29" s="33" t="s">
        <v>123</v>
      </c>
      <c r="M29" s="20">
        <v>43.29</v>
      </c>
      <c r="N29" s="66">
        <v>14</v>
      </c>
      <c r="O29" s="16" t="s">
        <v>1513</v>
      </c>
      <c r="Q29" s="2" t="s">
        <v>1044</v>
      </c>
      <c r="R29" s="34" t="s">
        <v>1948</v>
      </c>
      <c r="S29" s="88" t="s">
        <v>1949</v>
      </c>
      <c r="T29" s="100" t="s">
        <v>2078</v>
      </c>
    </row>
    <row r="30" spans="1:20" ht="409.6" thickBot="1" x14ac:dyDescent="0.3">
      <c r="A30" s="133">
        <v>20</v>
      </c>
      <c r="B30" s="14" t="s">
        <v>124</v>
      </c>
      <c r="C30" s="11" t="s">
        <v>1030</v>
      </c>
      <c r="D30" s="12" t="s">
        <v>103</v>
      </c>
      <c r="E30" s="26" t="s">
        <v>104</v>
      </c>
      <c r="F30" s="26" t="s">
        <v>105</v>
      </c>
      <c r="G30" s="26" t="s">
        <v>106</v>
      </c>
      <c r="H30" s="26" t="s">
        <v>125</v>
      </c>
      <c r="I30" s="26" t="s">
        <v>126</v>
      </c>
      <c r="J30" s="20">
        <v>100</v>
      </c>
      <c r="K30" s="33" t="s">
        <v>110</v>
      </c>
      <c r="L30" s="33" t="s">
        <v>98</v>
      </c>
      <c r="M30" s="20">
        <v>47.86</v>
      </c>
      <c r="N30" s="66">
        <v>100</v>
      </c>
      <c r="O30" s="16" t="s">
        <v>1513</v>
      </c>
      <c r="Q30" s="2" t="s">
        <v>1044</v>
      </c>
      <c r="R30" s="34" t="s">
        <v>1950</v>
      </c>
      <c r="S30" s="88" t="s">
        <v>1951</v>
      </c>
      <c r="T30" s="100" t="s">
        <v>2078</v>
      </c>
    </row>
    <row r="31" spans="1:20" ht="409.6" thickBot="1" x14ac:dyDescent="0.3">
      <c r="A31" s="133">
        <v>21</v>
      </c>
      <c r="B31" s="14" t="s">
        <v>127</v>
      </c>
      <c r="C31" s="11" t="s">
        <v>1030</v>
      </c>
      <c r="D31" s="17" t="s">
        <v>103</v>
      </c>
      <c r="E31" s="26" t="s">
        <v>104</v>
      </c>
      <c r="F31" s="26" t="s">
        <v>105</v>
      </c>
      <c r="G31" s="26" t="s">
        <v>128</v>
      </c>
      <c r="H31" s="26" t="s">
        <v>129</v>
      </c>
      <c r="I31" s="26" t="s">
        <v>130</v>
      </c>
      <c r="J31" s="20">
        <v>6</v>
      </c>
      <c r="K31" s="33" t="s">
        <v>82</v>
      </c>
      <c r="L31" s="33" t="s">
        <v>131</v>
      </c>
      <c r="M31" s="20">
        <v>28.27</v>
      </c>
      <c r="N31" s="66">
        <f>8+5</f>
        <v>13</v>
      </c>
      <c r="O31" s="26" t="s">
        <v>1848</v>
      </c>
      <c r="Q31" s="2" t="s">
        <v>1044</v>
      </c>
      <c r="R31" s="34" t="s">
        <v>1952</v>
      </c>
      <c r="S31" s="88" t="s">
        <v>1953</v>
      </c>
      <c r="T31" s="100" t="s">
        <v>2078</v>
      </c>
    </row>
    <row r="32" spans="1:20" ht="409.6" thickBot="1" x14ac:dyDescent="0.3">
      <c r="A32" s="133">
        <v>22</v>
      </c>
      <c r="B32" s="14" t="s">
        <v>133</v>
      </c>
      <c r="C32" s="11" t="s">
        <v>1030</v>
      </c>
      <c r="D32" s="17" t="s">
        <v>103</v>
      </c>
      <c r="E32" s="26" t="s">
        <v>104</v>
      </c>
      <c r="F32" s="26" t="s">
        <v>105</v>
      </c>
      <c r="G32" s="26" t="s">
        <v>134</v>
      </c>
      <c r="H32" s="26" t="s">
        <v>135</v>
      </c>
      <c r="I32" s="26" t="s">
        <v>136</v>
      </c>
      <c r="J32" s="20">
        <v>12</v>
      </c>
      <c r="K32" s="33" t="s">
        <v>82</v>
      </c>
      <c r="L32" s="33" t="s">
        <v>131</v>
      </c>
      <c r="M32" s="20">
        <v>28.27</v>
      </c>
      <c r="N32" s="67">
        <f>(7)+(9)+13</f>
        <v>29</v>
      </c>
      <c r="O32" s="16" t="s">
        <v>1848</v>
      </c>
      <c r="Q32" s="2" t="s">
        <v>1044</v>
      </c>
      <c r="R32" s="34" t="s">
        <v>1954</v>
      </c>
      <c r="S32" s="88" t="s">
        <v>1955</v>
      </c>
      <c r="T32" s="100" t="s">
        <v>2078</v>
      </c>
    </row>
    <row r="33" spans="1:20" ht="255.75" customHeight="1" thickBot="1" x14ac:dyDescent="0.3">
      <c r="A33" s="133">
        <v>23</v>
      </c>
      <c r="B33" s="14" t="s">
        <v>137</v>
      </c>
      <c r="C33" s="11" t="s">
        <v>1030</v>
      </c>
      <c r="D33" s="17" t="s">
        <v>103</v>
      </c>
      <c r="E33" s="26" t="s">
        <v>104</v>
      </c>
      <c r="F33" s="26" t="s">
        <v>105</v>
      </c>
      <c r="G33" s="26" t="s">
        <v>138</v>
      </c>
      <c r="H33" s="26" t="s">
        <v>139</v>
      </c>
      <c r="I33" s="26" t="s">
        <v>140</v>
      </c>
      <c r="J33" s="20">
        <v>3</v>
      </c>
      <c r="K33" s="33" t="s">
        <v>82</v>
      </c>
      <c r="L33" s="33" t="s">
        <v>131</v>
      </c>
      <c r="M33" s="20">
        <v>28.27</v>
      </c>
      <c r="N33" s="66">
        <f>7+(9)</f>
        <v>16</v>
      </c>
      <c r="O33" s="16" t="s">
        <v>1848</v>
      </c>
      <c r="Q33" s="2" t="s">
        <v>1044</v>
      </c>
      <c r="R33" s="34" t="s">
        <v>1956</v>
      </c>
      <c r="S33" s="88" t="s">
        <v>1957</v>
      </c>
      <c r="T33" s="98" t="s">
        <v>2078</v>
      </c>
    </row>
    <row r="34" spans="1:20" ht="105.75" thickBot="1" x14ac:dyDescent="0.3">
      <c r="A34" s="133">
        <v>24</v>
      </c>
      <c r="B34" s="14" t="s">
        <v>141</v>
      </c>
      <c r="C34" s="11" t="s">
        <v>1030</v>
      </c>
      <c r="D34" s="12" t="s">
        <v>142</v>
      </c>
      <c r="E34" s="26" t="s">
        <v>143</v>
      </c>
      <c r="F34" s="26" t="s">
        <v>144</v>
      </c>
      <c r="G34" s="26" t="s">
        <v>145</v>
      </c>
      <c r="H34" s="26" t="s">
        <v>79</v>
      </c>
      <c r="I34" s="26" t="s">
        <v>80</v>
      </c>
      <c r="J34" s="20">
        <v>2</v>
      </c>
      <c r="K34" s="33" t="s">
        <v>122</v>
      </c>
      <c r="L34" s="33" t="s">
        <v>98</v>
      </c>
      <c r="M34" s="20">
        <v>43.57</v>
      </c>
      <c r="N34" s="67">
        <f>(1)+(2)</f>
        <v>3</v>
      </c>
      <c r="O34" s="16" t="s">
        <v>1513</v>
      </c>
      <c r="Q34" s="2" t="s">
        <v>1044</v>
      </c>
      <c r="R34" s="70" t="s">
        <v>1172</v>
      </c>
      <c r="S34" s="92" t="s">
        <v>1173</v>
      </c>
      <c r="T34" s="98" t="s">
        <v>2078</v>
      </c>
    </row>
    <row r="35" spans="1:20" ht="165.75" thickBot="1" x14ac:dyDescent="0.3">
      <c r="A35" s="133">
        <v>25</v>
      </c>
      <c r="B35" s="14" t="s">
        <v>146</v>
      </c>
      <c r="C35" s="11" t="s">
        <v>1030</v>
      </c>
      <c r="D35" s="12" t="s">
        <v>142</v>
      </c>
      <c r="E35" s="26" t="s">
        <v>143</v>
      </c>
      <c r="F35" s="26" t="s">
        <v>144</v>
      </c>
      <c r="G35" s="26" t="s">
        <v>78</v>
      </c>
      <c r="H35" s="26" t="s">
        <v>79</v>
      </c>
      <c r="I35" s="26" t="s">
        <v>80</v>
      </c>
      <c r="J35" s="20">
        <v>1</v>
      </c>
      <c r="K35" s="33" t="s">
        <v>81</v>
      </c>
      <c r="L35" s="33" t="s">
        <v>82</v>
      </c>
      <c r="M35" s="20">
        <v>31.43</v>
      </c>
      <c r="N35" s="67">
        <f>(1)+(2)</f>
        <v>3</v>
      </c>
      <c r="O35" s="16" t="s">
        <v>1513</v>
      </c>
      <c r="Q35" s="2" t="s">
        <v>1044</v>
      </c>
      <c r="R35" s="34" t="s">
        <v>1958</v>
      </c>
      <c r="S35" s="88" t="s">
        <v>1959</v>
      </c>
      <c r="T35" s="98" t="s">
        <v>2078</v>
      </c>
    </row>
    <row r="36" spans="1:20" ht="135.75" customHeight="1" thickBot="1" x14ac:dyDescent="0.3">
      <c r="A36" s="133">
        <v>26</v>
      </c>
      <c r="B36" s="14" t="s">
        <v>147</v>
      </c>
      <c r="C36" s="11" t="s">
        <v>1030</v>
      </c>
      <c r="D36" s="12" t="s">
        <v>142</v>
      </c>
      <c r="E36" s="26" t="s">
        <v>143</v>
      </c>
      <c r="F36" s="26" t="s">
        <v>148</v>
      </c>
      <c r="G36" s="26" t="s">
        <v>149</v>
      </c>
      <c r="H36" s="26" t="s">
        <v>150</v>
      </c>
      <c r="I36" s="26" t="s">
        <v>151</v>
      </c>
      <c r="J36" s="20">
        <v>1</v>
      </c>
      <c r="K36" s="33" t="s">
        <v>152</v>
      </c>
      <c r="L36" s="33" t="s">
        <v>153</v>
      </c>
      <c r="M36" s="20">
        <v>8</v>
      </c>
      <c r="N36" s="67">
        <v>2</v>
      </c>
      <c r="O36" s="16" t="s">
        <v>1513</v>
      </c>
      <c r="Q36" s="2" t="s">
        <v>1044</v>
      </c>
      <c r="R36" s="34" t="s">
        <v>1960</v>
      </c>
      <c r="S36" s="88" t="s">
        <v>1961</v>
      </c>
      <c r="T36" s="98" t="s">
        <v>2078</v>
      </c>
    </row>
    <row r="37" spans="1:20" ht="182.25" customHeight="1" thickBot="1" x14ac:dyDescent="0.3">
      <c r="A37" s="133">
        <v>27</v>
      </c>
      <c r="B37" s="14" t="s">
        <v>154</v>
      </c>
      <c r="C37" s="11" t="s">
        <v>1030</v>
      </c>
      <c r="D37" s="12" t="s">
        <v>142</v>
      </c>
      <c r="E37" s="26" t="s">
        <v>143</v>
      </c>
      <c r="F37" s="26" t="s">
        <v>148</v>
      </c>
      <c r="G37" s="26" t="s">
        <v>155</v>
      </c>
      <c r="H37" s="26" t="s">
        <v>156</v>
      </c>
      <c r="I37" s="26" t="s">
        <v>157</v>
      </c>
      <c r="J37" s="20">
        <v>1</v>
      </c>
      <c r="K37" s="33" t="s">
        <v>158</v>
      </c>
      <c r="L37" s="33" t="s">
        <v>159</v>
      </c>
      <c r="M37" s="20">
        <v>10</v>
      </c>
      <c r="N37" s="66">
        <v>1</v>
      </c>
      <c r="O37" s="16" t="s">
        <v>1513</v>
      </c>
      <c r="Q37" s="2" t="s">
        <v>1044</v>
      </c>
      <c r="R37" s="34" t="s">
        <v>1962</v>
      </c>
      <c r="S37" s="88" t="s">
        <v>1963</v>
      </c>
      <c r="T37" s="98" t="s">
        <v>2078</v>
      </c>
    </row>
    <row r="38" spans="1:20" ht="120.75" thickBot="1" x14ac:dyDescent="0.3">
      <c r="A38" s="133">
        <v>28</v>
      </c>
      <c r="B38" s="14" t="s">
        <v>160</v>
      </c>
      <c r="C38" s="11" t="s">
        <v>1030</v>
      </c>
      <c r="D38" s="17" t="s">
        <v>142</v>
      </c>
      <c r="E38" s="26" t="s">
        <v>143</v>
      </c>
      <c r="F38" s="26" t="s">
        <v>148</v>
      </c>
      <c r="G38" s="26" t="s">
        <v>161</v>
      </c>
      <c r="H38" s="26" t="s">
        <v>162</v>
      </c>
      <c r="I38" s="26" t="s">
        <v>163</v>
      </c>
      <c r="J38" s="20">
        <v>1</v>
      </c>
      <c r="K38" s="33" t="s">
        <v>82</v>
      </c>
      <c r="L38" s="33" t="s">
        <v>131</v>
      </c>
      <c r="M38" s="20">
        <v>28.27</v>
      </c>
      <c r="N38" s="66">
        <v>1</v>
      </c>
      <c r="O38" s="65" t="s">
        <v>1848</v>
      </c>
      <c r="Q38" s="2" t="s">
        <v>1044</v>
      </c>
      <c r="R38" s="34" t="s">
        <v>1518</v>
      </c>
      <c r="S38" s="88" t="s">
        <v>1519</v>
      </c>
      <c r="T38" s="98" t="s">
        <v>2078</v>
      </c>
    </row>
    <row r="39" spans="1:20" ht="225.75" thickBot="1" x14ac:dyDescent="0.3">
      <c r="A39" s="133">
        <v>29</v>
      </c>
      <c r="B39" s="14" t="s">
        <v>164</v>
      </c>
      <c r="C39" s="11" t="s">
        <v>1030</v>
      </c>
      <c r="D39" s="17" t="s">
        <v>142</v>
      </c>
      <c r="E39" s="26" t="s">
        <v>143</v>
      </c>
      <c r="F39" s="26" t="s">
        <v>148</v>
      </c>
      <c r="G39" s="26" t="s">
        <v>149</v>
      </c>
      <c r="H39" s="26" t="s">
        <v>165</v>
      </c>
      <c r="I39" s="26" t="s">
        <v>166</v>
      </c>
      <c r="J39" s="20">
        <v>1</v>
      </c>
      <c r="K39" s="33" t="s">
        <v>82</v>
      </c>
      <c r="L39" s="33" t="s">
        <v>131</v>
      </c>
      <c r="M39" s="20">
        <v>28.27</v>
      </c>
      <c r="N39" s="67">
        <f>1+(3)</f>
        <v>4</v>
      </c>
      <c r="O39" s="65" t="s">
        <v>1848</v>
      </c>
      <c r="Q39" s="2" t="s">
        <v>1044</v>
      </c>
      <c r="R39" s="34" t="s">
        <v>1520</v>
      </c>
      <c r="S39" s="88" t="s">
        <v>1521</v>
      </c>
      <c r="T39" s="98" t="s">
        <v>2078</v>
      </c>
    </row>
    <row r="40" spans="1:20" ht="228" customHeight="1" thickBot="1" x14ac:dyDescent="0.3">
      <c r="A40" s="133">
        <v>30</v>
      </c>
      <c r="B40" s="14" t="s">
        <v>167</v>
      </c>
      <c r="C40" s="11" t="s">
        <v>1030</v>
      </c>
      <c r="D40" s="17" t="s">
        <v>142</v>
      </c>
      <c r="E40" s="26" t="s">
        <v>143</v>
      </c>
      <c r="F40" s="26" t="s">
        <v>148</v>
      </c>
      <c r="G40" s="26" t="s">
        <v>168</v>
      </c>
      <c r="H40" s="26" t="s">
        <v>169</v>
      </c>
      <c r="I40" s="26" t="s">
        <v>170</v>
      </c>
      <c r="J40" s="20">
        <v>1</v>
      </c>
      <c r="K40" s="33" t="s">
        <v>82</v>
      </c>
      <c r="L40" s="33" t="s">
        <v>131</v>
      </c>
      <c r="M40" s="20">
        <v>28.27</v>
      </c>
      <c r="N40" s="67">
        <f>(1)+(1)</f>
        <v>2</v>
      </c>
      <c r="O40" s="16" t="s">
        <v>1848</v>
      </c>
      <c r="Q40" s="2" t="s">
        <v>1044</v>
      </c>
      <c r="R40" s="34" t="s">
        <v>1964</v>
      </c>
      <c r="S40" s="88" t="s">
        <v>1965</v>
      </c>
      <c r="T40" s="98" t="s">
        <v>2078</v>
      </c>
    </row>
    <row r="41" spans="1:20" ht="210.75" thickBot="1" x14ac:dyDescent="0.3">
      <c r="A41" s="133">
        <v>31</v>
      </c>
      <c r="B41" s="14" t="s">
        <v>171</v>
      </c>
      <c r="C41" s="11" t="s">
        <v>1030</v>
      </c>
      <c r="D41" s="12" t="s">
        <v>172</v>
      </c>
      <c r="E41" s="26" t="s">
        <v>173</v>
      </c>
      <c r="F41" s="26" t="s">
        <v>174</v>
      </c>
      <c r="G41" s="26" t="s">
        <v>145</v>
      </c>
      <c r="H41" s="26" t="s">
        <v>79</v>
      </c>
      <c r="I41" s="26" t="s">
        <v>80</v>
      </c>
      <c r="J41" s="20">
        <v>2</v>
      </c>
      <c r="K41" s="33" t="s">
        <v>122</v>
      </c>
      <c r="L41" s="33" t="s">
        <v>98</v>
      </c>
      <c r="M41" s="20">
        <v>43.57</v>
      </c>
      <c r="N41" s="67">
        <f>1+(2)</f>
        <v>3</v>
      </c>
      <c r="O41" s="16" t="s">
        <v>1513</v>
      </c>
      <c r="Q41" s="2" t="s">
        <v>1044</v>
      </c>
      <c r="R41" s="69" t="s">
        <v>1522</v>
      </c>
      <c r="S41" s="91" t="s">
        <v>1523</v>
      </c>
      <c r="T41" s="98" t="s">
        <v>2078</v>
      </c>
    </row>
    <row r="42" spans="1:20" ht="225.75" thickBot="1" x14ac:dyDescent="0.3">
      <c r="A42" s="133">
        <v>32</v>
      </c>
      <c r="B42" s="14" t="s">
        <v>175</v>
      </c>
      <c r="C42" s="11" t="s">
        <v>1030</v>
      </c>
      <c r="D42" s="12" t="s">
        <v>172</v>
      </c>
      <c r="E42" s="26" t="s">
        <v>173</v>
      </c>
      <c r="F42" s="26" t="s">
        <v>174</v>
      </c>
      <c r="G42" s="26" t="s">
        <v>78</v>
      </c>
      <c r="H42" s="26" t="s">
        <v>79</v>
      </c>
      <c r="I42" s="26" t="s">
        <v>80</v>
      </c>
      <c r="J42" s="20">
        <v>1</v>
      </c>
      <c r="K42" s="33" t="s">
        <v>81</v>
      </c>
      <c r="L42" s="33" t="s">
        <v>82</v>
      </c>
      <c r="M42" s="20">
        <v>31.43</v>
      </c>
      <c r="N42" s="67">
        <f>(1)+(2)</f>
        <v>3</v>
      </c>
      <c r="O42" s="16" t="s">
        <v>1513</v>
      </c>
      <c r="Q42" s="2" t="s">
        <v>1044</v>
      </c>
      <c r="R42" s="34" t="s">
        <v>1966</v>
      </c>
      <c r="S42" s="88" t="s">
        <v>1967</v>
      </c>
      <c r="T42" s="98" t="s">
        <v>2078</v>
      </c>
    </row>
    <row r="43" spans="1:20" ht="195.75" thickBot="1" x14ac:dyDescent="0.3">
      <c r="A43" s="133">
        <v>33</v>
      </c>
      <c r="B43" s="14" t="s">
        <v>176</v>
      </c>
      <c r="C43" s="11" t="s">
        <v>1030</v>
      </c>
      <c r="D43" s="12" t="s">
        <v>172</v>
      </c>
      <c r="E43" s="26" t="s">
        <v>173</v>
      </c>
      <c r="F43" s="26" t="s">
        <v>174</v>
      </c>
      <c r="G43" s="26" t="s">
        <v>177</v>
      </c>
      <c r="H43" s="26" t="s">
        <v>178</v>
      </c>
      <c r="I43" s="26" t="s">
        <v>179</v>
      </c>
      <c r="J43" s="20">
        <v>1</v>
      </c>
      <c r="K43" s="33" t="s">
        <v>180</v>
      </c>
      <c r="L43" s="33" t="s">
        <v>181</v>
      </c>
      <c r="M43" s="20">
        <v>2</v>
      </c>
      <c r="N43" s="67">
        <v>1</v>
      </c>
      <c r="O43" s="16" t="s">
        <v>1513</v>
      </c>
      <c r="Q43" s="2" t="s">
        <v>1044</v>
      </c>
      <c r="R43" s="34" t="s">
        <v>1968</v>
      </c>
      <c r="S43" s="88" t="s">
        <v>1969</v>
      </c>
      <c r="T43" s="98" t="s">
        <v>2078</v>
      </c>
    </row>
    <row r="44" spans="1:20" ht="195.75" thickBot="1" x14ac:dyDescent="0.3">
      <c r="A44" s="133">
        <v>34</v>
      </c>
      <c r="B44" s="14" t="s">
        <v>182</v>
      </c>
      <c r="C44" s="11" t="s">
        <v>1030</v>
      </c>
      <c r="D44" s="12" t="s">
        <v>172</v>
      </c>
      <c r="E44" s="26" t="s">
        <v>173</v>
      </c>
      <c r="F44" s="26" t="s">
        <v>174</v>
      </c>
      <c r="G44" s="26" t="s">
        <v>177</v>
      </c>
      <c r="H44" s="26" t="s">
        <v>183</v>
      </c>
      <c r="I44" s="26" t="s">
        <v>184</v>
      </c>
      <c r="J44" s="20">
        <v>1</v>
      </c>
      <c r="K44" s="33" t="s">
        <v>185</v>
      </c>
      <c r="L44" s="33" t="s">
        <v>186</v>
      </c>
      <c r="M44" s="20">
        <v>14.57</v>
      </c>
      <c r="N44" s="67">
        <v>1</v>
      </c>
      <c r="O44" s="16" t="s">
        <v>1513</v>
      </c>
      <c r="Q44" s="2" t="s">
        <v>1044</v>
      </c>
      <c r="R44" s="34" t="s">
        <v>1970</v>
      </c>
      <c r="S44" s="88" t="s">
        <v>1971</v>
      </c>
      <c r="T44" s="98" t="s">
        <v>2078</v>
      </c>
    </row>
    <row r="45" spans="1:20" ht="409.6" thickBot="1" x14ac:dyDescent="0.3">
      <c r="A45" s="133">
        <v>35</v>
      </c>
      <c r="B45" s="14" t="s">
        <v>187</v>
      </c>
      <c r="C45" s="11" t="s">
        <v>1030</v>
      </c>
      <c r="D45" s="12" t="s">
        <v>172</v>
      </c>
      <c r="E45" s="26" t="s">
        <v>173</v>
      </c>
      <c r="F45" s="26" t="s">
        <v>174</v>
      </c>
      <c r="G45" s="26" t="s">
        <v>188</v>
      </c>
      <c r="H45" s="26" t="s">
        <v>189</v>
      </c>
      <c r="I45" s="26" t="s">
        <v>190</v>
      </c>
      <c r="J45" s="20">
        <v>6</v>
      </c>
      <c r="K45" s="33" t="s">
        <v>82</v>
      </c>
      <c r="L45" s="33" t="s">
        <v>131</v>
      </c>
      <c r="M45" s="20">
        <v>28.27</v>
      </c>
      <c r="N45" s="66">
        <f>(1+4+1)+(3)</f>
        <v>9</v>
      </c>
      <c r="O45" s="16" t="s">
        <v>1848</v>
      </c>
      <c r="Q45" s="2" t="s">
        <v>1044</v>
      </c>
      <c r="R45" s="34" t="s">
        <v>1524</v>
      </c>
      <c r="S45" s="88" t="s">
        <v>1780</v>
      </c>
      <c r="T45" s="99" t="s">
        <v>2079</v>
      </c>
    </row>
    <row r="46" spans="1:20" ht="315.75" thickBot="1" x14ac:dyDescent="0.3">
      <c r="A46" s="133">
        <v>36</v>
      </c>
      <c r="B46" s="14" t="s">
        <v>191</v>
      </c>
      <c r="C46" s="11" t="s">
        <v>1030</v>
      </c>
      <c r="D46" s="12" t="s">
        <v>172</v>
      </c>
      <c r="E46" s="26" t="s">
        <v>173</v>
      </c>
      <c r="F46" s="26" t="s">
        <v>174</v>
      </c>
      <c r="G46" s="26" t="s">
        <v>192</v>
      </c>
      <c r="H46" s="26" t="s">
        <v>193</v>
      </c>
      <c r="I46" s="26" t="s">
        <v>194</v>
      </c>
      <c r="J46" s="20">
        <v>1</v>
      </c>
      <c r="K46" s="33" t="s">
        <v>82</v>
      </c>
      <c r="L46" s="33" t="s">
        <v>131</v>
      </c>
      <c r="M46" s="20">
        <v>28.27</v>
      </c>
      <c r="N46" s="66">
        <f>3+(1)</f>
        <v>4</v>
      </c>
      <c r="O46" s="16" t="s">
        <v>1848</v>
      </c>
      <c r="Q46" s="2" t="s">
        <v>1044</v>
      </c>
      <c r="R46" s="34" t="s">
        <v>1972</v>
      </c>
      <c r="S46" s="88" t="s">
        <v>1973</v>
      </c>
      <c r="T46" s="98" t="s">
        <v>2078</v>
      </c>
    </row>
    <row r="47" spans="1:20" ht="185.25" customHeight="1" thickBot="1" x14ac:dyDescent="0.3">
      <c r="A47" s="133">
        <v>37</v>
      </c>
      <c r="B47" s="14" t="s">
        <v>195</v>
      </c>
      <c r="C47" s="11" t="s">
        <v>1030</v>
      </c>
      <c r="D47" s="12" t="s">
        <v>196</v>
      </c>
      <c r="E47" s="26" t="s">
        <v>197</v>
      </c>
      <c r="F47" s="26" t="s">
        <v>198</v>
      </c>
      <c r="G47" s="26" t="s">
        <v>145</v>
      </c>
      <c r="H47" s="26" t="s">
        <v>79</v>
      </c>
      <c r="I47" s="26" t="s">
        <v>80</v>
      </c>
      <c r="J47" s="20">
        <v>2</v>
      </c>
      <c r="K47" s="33" t="s">
        <v>122</v>
      </c>
      <c r="L47" s="33" t="s">
        <v>98</v>
      </c>
      <c r="M47" s="20">
        <v>43.57</v>
      </c>
      <c r="N47" s="67">
        <f>(1)+(2)</f>
        <v>3</v>
      </c>
      <c r="O47" s="16" t="s">
        <v>1513</v>
      </c>
      <c r="Q47" s="2" t="s">
        <v>1044</v>
      </c>
      <c r="R47" s="70" t="s">
        <v>1974</v>
      </c>
      <c r="S47" s="93" t="s">
        <v>1975</v>
      </c>
      <c r="T47" s="98" t="s">
        <v>2078</v>
      </c>
    </row>
    <row r="48" spans="1:20" ht="285.75" thickBot="1" x14ac:dyDescent="0.3">
      <c r="A48" s="133">
        <v>38</v>
      </c>
      <c r="B48" s="14" t="s">
        <v>199</v>
      </c>
      <c r="C48" s="11" t="s">
        <v>1030</v>
      </c>
      <c r="D48" s="12" t="s">
        <v>196</v>
      </c>
      <c r="E48" s="26" t="s">
        <v>197</v>
      </c>
      <c r="F48" s="26" t="s">
        <v>198</v>
      </c>
      <c r="G48" s="26" t="s">
        <v>78</v>
      </c>
      <c r="H48" s="26" t="s">
        <v>79</v>
      </c>
      <c r="I48" s="26" t="s">
        <v>80</v>
      </c>
      <c r="J48" s="20">
        <v>1</v>
      </c>
      <c r="K48" s="33" t="s">
        <v>81</v>
      </c>
      <c r="L48" s="33" t="s">
        <v>82</v>
      </c>
      <c r="M48" s="20">
        <v>31.43</v>
      </c>
      <c r="N48" s="67">
        <f>(1)+(2)</f>
        <v>3</v>
      </c>
      <c r="O48" s="16" t="s">
        <v>1513</v>
      </c>
      <c r="Q48" s="2" t="s">
        <v>1044</v>
      </c>
      <c r="R48" s="34" t="s">
        <v>1976</v>
      </c>
      <c r="S48" s="88" t="s">
        <v>1977</v>
      </c>
      <c r="T48" s="98" t="s">
        <v>2078</v>
      </c>
    </row>
    <row r="49" spans="1:20" ht="165.75" thickBot="1" x14ac:dyDescent="0.3">
      <c r="A49" s="133">
        <v>39</v>
      </c>
      <c r="B49" s="14" t="s">
        <v>200</v>
      </c>
      <c r="C49" s="11" t="s">
        <v>1030</v>
      </c>
      <c r="D49" s="12" t="s">
        <v>196</v>
      </c>
      <c r="E49" s="26" t="s">
        <v>197</v>
      </c>
      <c r="F49" s="26" t="s">
        <v>198</v>
      </c>
      <c r="G49" s="26" t="s">
        <v>201</v>
      </c>
      <c r="H49" s="26" t="s">
        <v>202</v>
      </c>
      <c r="I49" s="26" t="s">
        <v>203</v>
      </c>
      <c r="J49" s="20">
        <v>1</v>
      </c>
      <c r="K49" s="33" t="s">
        <v>204</v>
      </c>
      <c r="L49" s="33" t="s">
        <v>205</v>
      </c>
      <c r="M49" s="20">
        <v>4.57</v>
      </c>
      <c r="N49" s="67">
        <v>2</v>
      </c>
      <c r="O49" s="16" t="s">
        <v>1513</v>
      </c>
      <c r="Q49" s="2" t="s">
        <v>1044</v>
      </c>
      <c r="R49" s="34" t="s">
        <v>1978</v>
      </c>
      <c r="S49" s="88" t="s">
        <v>1979</v>
      </c>
      <c r="T49" s="98" t="s">
        <v>2078</v>
      </c>
    </row>
    <row r="50" spans="1:20" ht="189.75" customHeight="1" thickBot="1" x14ac:dyDescent="0.3">
      <c r="A50" s="133">
        <v>40</v>
      </c>
      <c r="B50" s="14" t="s">
        <v>206</v>
      </c>
      <c r="C50" s="11" t="s">
        <v>1030</v>
      </c>
      <c r="D50" s="12" t="s">
        <v>196</v>
      </c>
      <c r="E50" s="26" t="s">
        <v>197</v>
      </c>
      <c r="F50" s="26" t="s">
        <v>198</v>
      </c>
      <c r="G50" s="26" t="s">
        <v>207</v>
      </c>
      <c r="H50" s="26" t="s">
        <v>208</v>
      </c>
      <c r="I50" s="26" t="s">
        <v>209</v>
      </c>
      <c r="J50" s="20">
        <v>1</v>
      </c>
      <c r="K50" s="33" t="s">
        <v>205</v>
      </c>
      <c r="L50" s="33" t="s">
        <v>210</v>
      </c>
      <c r="M50" s="20">
        <v>10.71</v>
      </c>
      <c r="N50" s="67">
        <v>1</v>
      </c>
      <c r="O50" s="16" t="s">
        <v>1513</v>
      </c>
      <c r="Q50" s="2" t="s">
        <v>1044</v>
      </c>
      <c r="R50" s="34" t="s">
        <v>1980</v>
      </c>
      <c r="S50" s="88" t="s">
        <v>1981</v>
      </c>
      <c r="T50" s="98" t="s">
        <v>2078</v>
      </c>
    </row>
    <row r="51" spans="1:20" ht="180.75" thickBot="1" x14ac:dyDescent="0.3">
      <c r="A51" s="133">
        <v>41</v>
      </c>
      <c r="B51" s="14" t="s">
        <v>211</v>
      </c>
      <c r="C51" s="11" t="s">
        <v>1030</v>
      </c>
      <c r="D51" s="17" t="s">
        <v>196</v>
      </c>
      <c r="E51" s="26" t="s">
        <v>197</v>
      </c>
      <c r="F51" s="26" t="s">
        <v>198</v>
      </c>
      <c r="G51" s="26" t="s">
        <v>212</v>
      </c>
      <c r="H51" s="26" t="s">
        <v>165</v>
      </c>
      <c r="I51" s="26" t="s">
        <v>166</v>
      </c>
      <c r="J51" s="20">
        <v>1</v>
      </c>
      <c r="K51" s="33" t="s">
        <v>82</v>
      </c>
      <c r="L51" s="33" t="s">
        <v>131</v>
      </c>
      <c r="M51" s="20">
        <v>28.27</v>
      </c>
      <c r="N51" s="67">
        <f>(1)+(2)</f>
        <v>3</v>
      </c>
      <c r="O51" s="16" t="s">
        <v>1848</v>
      </c>
      <c r="Q51" s="2" t="s">
        <v>1044</v>
      </c>
      <c r="R51" s="34" t="s">
        <v>1982</v>
      </c>
      <c r="S51" s="88" t="s">
        <v>1983</v>
      </c>
      <c r="T51" s="98" t="s">
        <v>2078</v>
      </c>
    </row>
    <row r="52" spans="1:20" ht="210.75" thickBot="1" x14ac:dyDescent="0.3">
      <c r="A52" s="133">
        <v>42</v>
      </c>
      <c r="B52" s="14" t="s">
        <v>213</v>
      </c>
      <c r="C52" s="11" t="s">
        <v>1030</v>
      </c>
      <c r="D52" s="17" t="s">
        <v>196</v>
      </c>
      <c r="E52" s="26" t="s">
        <v>197</v>
      </c>
      <c r="F52" s="26" t="s">
        <v>198</v>
      </c>
      <c r="G52" s="26" t="s">
        <v>214</v>
      </c>
      <c r="H52" s="26" t="s">
        <v>215</v>
      </c>
      <c r="I52" s="26" t="s">
        <v>216</v>
      </c>
      <c r="J52" s="20">
        <v>1</v>
      </c>
      <c r="K52" s="33" t="s">
        <v>82</v>
      </c>
      <c r="L52" s="33" t="s">
        <v>131</v>
      </c>
      <c r="M52" s="20">
        <v>28.27</v>
      </c>
      <c r="N52" s="67">
        <f>(1)+(1)</f>
        <v>2</v>
      </c>
      <c r="O52" s="16" t="s">
        <v>1848</v>
      </c>
      <c r="Q52" s="2" t="s">
        <v>1044</v>
      </c>
      <c r="R52" s="34" t="s">
        <v>1984</v>
      </c>
      <c r="S52" s="88" t="s">
        <v>1985</v>
      </c>
      <c r="T52" s="98" t="s">
        <v>2078</v>
      </c>
    </row>
    <row r="53" spans="1:20" ht="240.75" thickBot="1" x14ac:dyDescent="0.3">
      <c r="A53" s="133">
        <v>43</v>
      </c>
      <c r="B53" s="14" t="s">
        <v>217</v>
      </c>
      <c r="C53" s="11" t="s">
        <v>1030</v>
      </c>
      <c r="D53" s="12" t="s">
        <v>218</v>
      </c>
      <c r="E53" s="26" t="s">
        <v>219</v>
      </c>
      <c r="F53" s="26" t="s">
        <v>220</v>
      </c>
      <c r="G53" s="26" t="s">
        <v>145</v>
      </c>
      <c r="H53" s="26" t="s">
        <v>79</v>
      </c>
      <c r="I53" s="26" t="s">
        <v>80</v>
      </c>
      <c r="J53" s="20">
        <v>2</v>
      </c>
      <c r="K53" s="33" t="s">
        <v>122</v>
      </c>
      <c r="L53" s="33" t="s">
        <v>98</v>
      </c>
      <c r="M53" s="20">
        <v>43.57</v>
      </c>
      <c r="N53" s="67">
        <f>(1)+(2)</f>
        <v>3</v>
      </c>
      <c r="O53" s="16" t="s">
        <v>1513</v>
      </c>
      <c r="Q53" s="2" t="s">
        <v>1044</v>
      </c>
      <c r="R53" s="70" t="s">
        <v>1986</v>
      </c>
      <c r="S53" s="93" t="s">
        <v>1987</v>
      </c>
      <c r="T53" s="98" t="s">
        <v>2078</v>
      </c>
    </row>
    <row r="54" spans="1:20" ht="240.75" thickBot="1" x14ac:dyDescent="0.3">
      <c r="A54" s="133">
        <v>44</v>
      </c>
      <c r="B54" s="14" t="s">
        <v>221</v>
      </c>
      <c r="C54" s="11" t="s">
        <v>1030</v>
      </c>
      <c r="D54" s="12" t="s">
        <v>218</v>
      </c>
      <c r="E54" s="26" t="s">
        <v>219</v>
      </c>
      <c r="F54" s="26" t="s">
        <v>220</v>
      </c>
      <c r="G54" s="26" t="s">
        <v>78</v>
      </c>
      <c r="H54" s="26" t="s">
        <v>79</v>
      </c>
      <c r="I54" s="26" t="s">
        <v>80</v>
      </c>
      <c r="J54" s="20">
        <v>1</v>
      </c>
      <c r="K54" s="33" t="s">
        <v>81</v>
      </c>
      <c r="L54" s="33" t="s">
        <v>82</v>
      </c>
      <c r="M54" s="20">
        <v>31.43</v>
      </c>
      <c r="N54" s="67">
        <f>(1)+(1)</f>
        <v>2</v>
      </c>
      <c r="O54" s="16" t="s">
        <v>1513</v>
      </c>
      <c r="Q54" s="2" t="s">
        <v>1044</v>
      </c>
      <c r="R54" s="34" t="s">
        <v>1988</v>
      </c>
      <c r="S54" s="88" t="s">
        <v>1989</v>
      </c>
      <c r="T54" s="98" t="s">
        <v>2078</v>
      </c>
    </row>
    <row r="55" spans="1:20" ht="240.75" thickBot="1" x14ac:dyDescent="0.3">
      <c r="A55" s="133">
        <v>45</v>
      </c>
      <c r="B55" s="14" t="s">
        <v>222</v>
      </c>
      <c r="C55" s="11" t="s">
        <v>1030</v>
      </c>
      <c r="D55" s="12" t="s">
        <v>218</v>
      </c>
      <c r="E55" s="26" t="s">
        <v>219</v>
      </c>
      <c r="F55" s="26" t="s">
        <v>220</v>
      </c>
      <c r="G55" s="26" t="s">
        <v>177</v>
      </c>
      <c r="H55" s="26" t="s">
        <v>223</v>
      </c>
      <c r="I55" s="26" t="s">
        <v>184</v>
      </c>
      <c r="J55" s="20">
        <v>1</v>
      </c>
      <c r="K55" s="33" t="s">
        <v>224</v>
      </c>
      <c r="L55" s="33" t="s">
        <v>225</v>
      </c>
      <c r="M55" s="20">
        <v>2</v>
      </c>
      <c r="N55" s="67">
        <v>1</v>
      </c>
      <c r="O55" s="16" t="s">
        <v>1513</v>
      </c>
      <c r="Q55" s="2" t="s">
        <v>1044</v>
      </c>
      <c r="R55" s="34" t="s">
        <v>1990</v>
      </c>
      <c r="S55" s="88" t="s">
        <v>1991</v>
      </c>
      <c r="T55" s="98" t="s">
        <v>2078</v>
      </c>
    </row>
    <row r="56" spans="1:20" ht="255.75" thickBot="1" x14ac:dyDescent="0.3">
      <c r="A56" s="133">
        <v>46</v>
      </c>
      <c r="B56" s="14" t="s">
        <v>226</v>
      </c>
      <c r="C56" s="11" t="s">
        <v>1030</v>
      </c>
      <c r="D56" s="12" t="s">
        <v>218</v>
      </c>
      <c r="E56" s="26" t="s">
        <v>219</v>
      </c>
      <c r="F56" s="26" t="s">
        <v>220</v>
      </c>
      <c r="G56" s="26" t="s">
        <v>227</v>
      </c>
      <c r="H56" s="26" t="s">
        <v>228</v>
      </c>
      <c r="I56" s="26" t="s">
        <v>229</v>
      </c>
      <c r="J56" s="20">
        <v>1</v>
      </c>
      <c r="K56" s="33" t="s">
        <v>225</v>
      </c>
      <c r="L56" s="33" t="s">
        <v>230</v>
      </c>
      <c r="M56" s="20">
        <v>10.71</v>
      </c>
      <c r="N56" s="66">
        <v>1</v>
      </c>
      <c r="O56" s="16" t="s">
        <v>1513</v>
      </c>
      <c r="Q56" s="2" t="s">
        <v>1044</v>
      </c>
      <c r="R56" s="34" t="s">
        <v>1992</v>
      </c>
      <c r="S56" s="88" t="s">
        <v>1993</v>
      </c>
      <c r="T56" s="98" t="s">
        <v>2078</v>
      </c>
    </row>
    <row r="57" spans="1:20" ht="240.75" thickBot="1" x14ac:dyDescent="0.3">
      <c r="A57" s="133">
        <v>47</v>
      </c>
      <c r="B57" s="14" t="s">
        <v>231</v>
      </c>
      <c r="C57" s="11" t="s">
        <v>1030</v>
      </c>
      <c r="D57" s="12" t="s">
        <v>218</v>
      </c>
      <c r="E57" s="26" t="s">
        <v>219</v>
      </c>
      <c r="F57" s="26" t="s">
        <v>220</v>
      </c>
      <c r="G57" s="26" t="s">
        <v>232</v>
      </c>
      <c r="H57" s="26" t="s">
        <v>208</v>
      </c>
      <c r="I57" s="26" t="s">
        <v>209</v>
      </c>
      <c r="J57" s="20">
        <v>1</v>
      </c>
      <c r="K57" s="33" t="s">
        <v>225</v>
      </c>
      <c r="L57" s="33" t="s">
        <v>233</v>
      </c>
      <c r="M57" s="20">
        <v>15.14</v>
      </c>
      <c r="N57" s="66">
        <v>1</v>
      </c>
      <c r="O57" s="16" t="s">
        <v>1513</v>
      </c>
      <c r="Q57" s="2" t="s">
        <v>1044</v>
      </c>
      <c r="R57" s="34" t="s">
        <v>1994</v>
      </c>
      <c r="S57" s="88" t="s">
        <v>1995</v>
      </c>
      <c r="T57" s="98" t="s">
        <v>2078</v>
      </c>
    </row>
    <row r="58" spans="1:20" ht="409.6" thickBot="1" x14ac:dyDescent="0.3">
      <c r="A58" s="133">
        <v>48</v>
      </c>
      <c r="B58" s="14" t="s">
        <v>234</v>
      </c>
      <c r="C58" s="11" t="s">
        <v>1030</v>
      </c>
      <c r="D58" s="17" t="s">
        <v>218</v>
      </c>
      <c r="E58" s="26" t="s">
        <v>219</v>
      </c>
      <c r="F58" s="26" t="s">
        <v>220</v>
      </c>
      <c r="G58" s="26" t="s">
        <v>235</v>
      </c>
      <c r="H58" s="26" t="s">
        <v>236</v>
      </c>
      <c r="I58" s="26" t="s">
        <v>237</v>
      </c>
      <c r="J58" s="20">
        <v>4</v>
      </c>
      <c r="K58" s="33" t="s">
        <v>82</v>
      </c>
      <c r="L58" s="33" t="s">
        <v>131</v>
      </c>
      <c r="M58" s="20">
        <v>28.27</v>
      </c>
      <c r="N58" s="66">
        <f>(1+1)+(3+3)</f>
        <v>8</v>
      </c>
      <c r="O58" s="16" t="s">
        <v>1848</v>
      </c>
      <c r="Q58" s="2" t="s">
        <v>1044</v>
      </c>
      <c r="R58" s="34" t="s">
        <v>1525</v>
      </c>
      <c r="S58" s="88" t="s">
        <v>1526</v>
      </c>
      <c r="T58" s="99" t="s">
        <v>2079</v>
      </c>
    </row>
    <row r="59" spans="1:20" ht="315.75" thickBot="1" x14ac:dyDescent="0.3">
      <c r="A59" s="133">
        <v>49</v>
      </c>
      <c r="B59" s="14" t="s">
        <v>238</v>
      </c>
      <c r="C59" s="11" t="s">
        <v>1030</v>
      </c>
      <c r="D59" s="17" t="s">
        <v>218</v>
      </c>
      <c r="E59" s="26" t="s">
        <v>219</v>
      </c>
      <c r="F59" s="26" t="s">
        <v>220</v>
      </c>
      <c r="G59" s="26" t="s">
        <v>239</v>
      </c>
      <c r="H59" s="26" t="s">
        <v>240</v>
      </c>
      <c r="I59" s="26" t="s">
        <v>194</v>
      </c>
      <c r="J59" s="20">
        <v>1</v>
      </c>
      <c r="K59" s="33" t="s">
        <v>82</v>
      </c>
      <c r="L59" s="33" t="s">
        <v>131</v>
      </c>
      <c r="M59" s="20">
        <v>28.27</v>
      </c>
      <c r="N59" s="67">
        <f>2+(1)</f>
        <v>3</v>
      </c>
      <c r="O59" s="16" t="s">
        <v>1848</v>
      </c>
      <c r="Q59" s="2" t="s">
        <v>1044</v>
      </c>
      <c r="R59" s="34" t="s">
        <v>1996</v>
      </c>
      <c r="S59" s="88" t="s">
        <v>1997</v>
      </c>
      <c r="T59" s="98" t="s">
        <v>2078</v>
      </c>
    </row>
    <row r="60" spans="1:20" ht="210.75" thickBot="1" x14ac:dyDescent="0.3">
      <c r="A60" s="133">
        <v>50</v>
      </c>
      <c r="B60" s="14" t="s">
        <v>241</v>
      </c>
      <c r="C60" s="11" t="s">
        <v>1030</v>
      </c>
      <c r="D60" s="12" t="s">
        <v>242</v>
      </c>
      <c r="E60" s="26" t="s">
        <v>243</v>
      </c>
      <c r="F60" s="26" t="s">
        <v>244</v>
      </c>
      <c r="G60" s="26" t="s">
        <v>145</v>
      </c>
      <c r="H60" s="26" t="s">
        <v>79</v>
      </c>
      <c r="I60" s="26" t="s">
        <v>80</v>
      </c>
      <c r="J60" s="20">
        <v>2</v>
      </c>
      <c r="K60" s="33" t="s">
        <v>122</v>
      </c>
      <c r="L60" s="33" t="s">
        <v>98</v>
      </c>
      <c r="M60" s="20">
        <v>43.57</v>
      </c>
      <c r="N60" s="67">
        <f>(1)+(2)</f>
        <v>3</v>
      </c>
      <c r="O60" s="16" t="s">
        <v>1513</v>
      </c>
      <c r="Q60" s="2" t="s">
        <v>1044</v>
      </c>
      <c r="R60" s="70" t="s">
        <v>1172</v>
      </c>
      <c r="S60" s="93" t="s">
        <v>1998</v>
      </c>
      <c r="T60" s="98" t="s">
        <v>2078</v>
      </c>
    </row>
    <row r="61" spans="1:20" ht="244.5" customHeight="1" thickBot="1" x14ac:dyDescent="0.3">
      <c r="A61" s="133">
        <v>51</v>
      </c>
      <c r="B61" s="14" t="s">
        <v>245</v>
      </c>
      <c r="C61" s="11" t="s">
        <v>1030</v>
      </c>
      <c r="D61" s="12" t="s">
        <v>242</v>
      </c>
      <c r="E61" s="26" t="s">
        <v>243</v>
      </c>
      <c r="F61" s="26" t="s">
        <v>244</v>
      </c>
      <c r="G61" s="26" t="s">
        <v>78</v>
      </c>
      <c r="H61" s="26" t="s">
        <v>79</v>
      </c>
      <c r="I61" s="26" t="s">
        <v>80</v>
      </c>
      <c r="J61" s="20">
        <v>1</v>
      </c>
      <c r="K61" s="33" t="s">
        <v>81</v>
      </c>
      <c r="L61" s="33" t="s">
        <v>82</v>
      </c>
      <c r="M61" s="20">
        <v>31.43</v>
      </c>
      <c r="N61" s="67">
        <f>(1)+(2)</f>
        <v>3</v>
      </c>
      <c r="O61" s="16" t="s">
        <v>1513</v>
      </c>
      <c r="Q61" s="2" t="s">
        <v>1044</v>
      </c>
      <c r="R61" s="34" t="s">
        <v>1999</v>
      </c>
      <c r="S61" s="88" t="s">
        <v>2000</v>
      </c>
      <c r="T61" s="98" t="s">
        <v>2078</v>
      </c>
    </row>
    <row r="62" spans="1:20" ht="375.75" thickBot="1" x14ac:dyDescent="0.3">
      <c r="A62" s="133">
        <v>52</v>
      </c>
      <c r="B62" s="14" t="s">
        <v>246</v>
      </c>
      <c r="C62" s="11" t="s">
        <v>1030</v>
      </c>
      <c r="D62" s="12" t="s">
        <v>242</v>
      </c>
      <c r="E62" s="26" t="s">
        <v>243</v>
      </c>
      <c r="F62" s="26" t="s">
        <v>244</v>
      </c>
      <c r="G62" s="26" t="s">
        <v>247</v>
      </c>
      <c r="H62" s="26" t="s">
        <v>248</v>
      </c>
      <c r="I62" s="26" t="s">
        <v>249</v>
      </c>
      <c r="J62" s="20">
        <v>1</v>
      </c>
      <c r="K62" s="33" t="s">
        <v>250</v>
      </c>
      <c r="L62" s="33" t="s">
        <v>90</v>
      </c>
      <c r="M62" s="20">
        <v>29.29</v>
      </c>
      <c r="N62" s="66">
        <f>(1)+(3)</f>
        <v>4</v>
      </c>
      <c r="O62" s="16" t="s">
        <v>1513</v>
      </c>
      <c r="Q62" s="2" t="s">
        <v>1044</v>
      </c>
      <c r="R62" s="34" t="s">
        <v>2001</v>
      </c>
      <c r="S62" s="88" t="s">
        <v>2002</v>
      </c>
      <c r="T62" s="100" t="s">
        <v>2078</v>
      </c>
    </row>
    <row r="63" spans="1:20" ht="360.75" thickBot="1" x14ac:dyDescent="0.3">
      <c r="A63" s="133">
        <v>53</v>
      </c>
      <c r="B63" s="14" t="s">
        <v>251</v>
      </c>
      <c r="C63" s="11" t="s">
        <v>1030</v>
      </c>
      <c r="D63" s="12" t="s">
        <v>242</v>
      </c>
      <c r="E63" s="26" t="s">
        <v>243</v>
      </c>
      <c r="F63" s="26" t="s">
        <v>244</v>
      </c>
      <c r="G63" s="26" t="s">
        <v>252</v>
      </c>
      <c r="H63" s="26" t="s">
        <v>253</v>
      </c>
      <c r="I63" s="26" t="s">
        <v>254</v>
      </c>
      <c r="J63" s="20">
        <v>1</v>
      </c>
      <c r="K63" s="33" t="s">
        <v>250</v>
      </c>
      <c r="L63" s="33" t="s">
        <v>90</v>
      </c>
      <c r="M63" s="20">
        <v>29.29</v>
      </c>
      <c r="N63" s="66">
        <f>(1)+(3)</f>
        <v>4</v>
      </c>
      <c r="O63" s="16" t="s">
        <v>1513</v>
      </c>
      <c r="Q63" s="2" t="s">
        <v>1044</v>
      </c>
      <c r="R63" s="34" t="s">
        <v>2003</v>
      </c>
      <c r="S63" s="88" t="s">
        <v>2004</v>
      </c>
      <c r="T63" s="100" t="s">
        <v>2078</v>
      </c>
    </row>
    <row r="64" spans="1:20" ht="210.75" thickBot="1" x14ac:dyDescent="0.3">
      <c r="A64" s="133">
        <v>54</v>
      </c>
      <c r="B64" s="14" t="s">
        <v>255</v>
      </c>
      <c r="C64" s="11" t="s">
        <v>1030</v>
      </c>
      <c r="D64" s="12" t="s">
        <v>242</v>
      </c>
      <c r="E64" s="26" t="s">
        <v>243</v>
      </c>
      <c r="F64" s="26" t="s">
        <v>244</v>
      </c>
      <c r="G64" s="26" t="s">
        <v>252</v>
      </c>
      <c r="H64" s="26" t="s">
        <v>256</v>
      </c>
      <c r="I64" s="26" t="s">
        <v>257</v>
      </c>
      <c r="J64" s="20">
        <v>1</v>
      </c>
      <c r="K64" s="33" t="s">
        <v>38</v>
      </c>
      <c r="L64" s="33" t="s">
        <v>258</v>
      </c>
      <c r="M64" s="20">
        <v>17</v>
      </c>
      <c r="N64" s="67">
        <v>1</v>
      </c>
      <c r="O64" s="16" t="s">
        <v>1513</v>
      </c>
      <c r="Q64" s="2" t="s">
        <v>1044</v>
      </c>
      <c r="R64" s="34" t="s">
        <v>1902</v>
      </c>
      <c r="S64" s="88" t="s">
        <v>1903</v>
      </c>
      <c r="T64" s="98" t="s">
        <v>2078</v>
      </c>
    </row>
    <row r="65" spans="1:20" ht="210.75" thickBot="1" x14ac:dyDescent="0.3">
      <c r="A65" s="133">
        <v>55</v>
      </c>
      <c r="B65" s="14" t="s">
        <v>259</v>
      </c>
      <c r="C65" s="11" t="s">
        <v>1030</v>
      </c>
      <c r="D65" s="12" t="s">
        <v>242</v>
      </c>
      <c r="E65" s="26" t="s">
        <v>243</v>
      </c>
      <c r="F65" s="26" t="s">
        <v>244</v>
      </c>
      <c r="G65" s="26" t="s">
        <v>260</v>
      </c>
      <c r="H65" s="26" t="s">
        <v>261</v>
      </c>
      <c r="I65" s="26" t="s">
        <v>262</v>
      </c>
      <c r="J65" s="20">
        <v>1</v>
      </c>
      <c r="K65" s="33" t="s">
        <v>185</v>
      </c>
      <c r="L65" s="33" t="s">
        <v>263</v>
      </c>
      <c r="M65" s="20">
        <v>1</v>
      </c>
      <c r="N65" s="67">
        <v>3</v>
      </c>
      <c r="O65" s="16" t="s">
        <v>1513</v>
      </c>
      <c r="Q65" s="2" t="s">
        <v>1044</v>
      </c>
      <c r="R65" s="34" t="s">
        <v>2005</v>
      </c>
      <c r="S65" s="88" t="s">
        <v>2006</v>
      </c>
      <c r="T65" s="100" t="s">
        <v>2078</v>
      </c>
    </row>
    <row r="66" spans="1:20" ht="409.6" thickBot="1" x14ac:dyDescent="0.3">
      <c r="A66" s="133">
        <v>56</v>
      </c>
      <c r="B66" s="14" t="s">
        <v>264</v>
      </c>
      <c r="C66" s="11" t="s">
        <v>1030</v>
      </c>
      <c r="D66" s="17" t="s">
        <v>242</v>
      </c>
      <c r="E66" s="26" t="s">
        <v>243</v>
      </c>
      <c r="F66" s="26" t="s">
        <v>244</v>
      </c>
      <c r="G66" s="26" t="s">
        <v>265</v>
      </c>
      <c r="H66" s="26" t="s">
        <v>266</v>
      </c>
      <c r="I66" s="26" t="s">
        <v>267</v>
      </c>
      <c r="J66" s="20">
        <v>3</v>
      </c>
      <c r="K66" s="33" t="s">
        <v>82</v>
      </c>
      <c r="L66" s="33" t="s">
        <v>131</v>
      </c>
      <c r="M66" s="20">
        <v>28.27</v>
      </c>
      <c r="N66" s="67">
        <f>(1+1)+(2+2)</f>
        <v>6</v>
      </c>
      <c r="O66" s="16" t="s">
        <v>1848</v>
      </c>
      <c r="Q66" s="2" t="s">
        <v>1044</v>
      </c>
      <c r="R66" s="34" t="s">
        <v>1527</v>
      </c>
      <c r="S66" s="88" t="s">
        <v>1528</v>
      </c>
      <c r="T66" s="98" t="s">
        <v>2078</v>
      </c>
    </row>
    <row r="67" spans="1:20" ht="409.6" thickBot="1" x14ac:dyDescent="0.3">
      <c r="A67" s="133">
        <v>57</v>
      </c>
      <c r="B67" s="14" t="s">
        <v>268</v>
      </c>
      <c r="C67" s="11" t="s">
        <v>1030</v>
      </c>
      <c r="D67" s="17" t="s">
        <v>242</v>
      </c>
      <c r="E67" s="26" t="s">
        <v>243</v>
      </c>
      <c r="F67" s="26" t="s">
        <v>244</v>
      </c>
      <c r="G67" s="26" t="s">
        <v>235</v>
      </c>
      <c r="H67" s="26" t="s">
        <v>236</v>
      </c>
      <c r="I67" s="26" t="s">
        <v>237</v>
      </c>
      <c r="J67" s="20">
        <v>3</v>
      </c>
      <c r="K67" s="33" t="s">
        <v>82</v>
      </c>
      <c r="L67" s="33" t="s">
        <v>131</v>
      </c>
      <c r="M67" s="20">
        <v>28.27</v>
      </c>
      <c r="N67" s="66">
        <f>5+(2)</f>
        <v>7</v>
      </c>
      <c r="O67" s="16" t="s">
        <v>1848</v>
      </c>
      <c r="Q67" s="2" t="s">
        <v>1044</v>
      </c>
      <c r="R67" s="34" t="s">
        <v>2007</v>
      </c>
      <c r="S67" s="88" t="s">
        <v>2008</v>
      </c>
      <c r="T67" s="98" t="s">
        <v>2078</v>
      </c>
    </row>
    <row r="68" spans="1:20" ht="225.75" thickBot="1" x14ac:dyDescent="0.3">
      <c r="A68" s="133">
        <v>58</v>
      </c>
      <c r="B68" s="14" t="s">
        <v>269</v>
      </c>
      <c r="C68" s="11" t="s">
        <v>1030</v>
      </c>
      <c r="D68" s="17" t="s">
        <v>242</v>
      </c>
      <c r="E68" s="26" t="s">
        <v>243</v>
      </c>
      <c r="F68" s="26" t="s">
        <v>244</v>
      </c>
      <c r="G68" s="26" t="s">
        <v>270</v>
      </c>
      <c r="H68" s="26" t="s">
        <v>271</v>
      </c>
      <c r="I68" s="26" t="s">
        <v>272</v>
      </c>
      <c r="J68" s="20">
        <v>1</v>
      </c>
      <c r="K68" s="33" t="s">
        <v>82</v>
      </c>
      <c r="L68" s="33" t="s">
        <v>131</v>
      </c>
      <c r="M68" s="20">
        <v>28.27</v>
      </c>
      <c r="N68" s="67">
        <f>(1)+(4)</f>
        <v>5</v>
      </c>
      <c r="O68" s="16" t="s">
        <v>1848</v>
      </c>
      <c r="Q68" s="2" t="s">
        <v>1044</v>
      </c>
      <c r="R68" s="34" t="s">
        <v>2009</v>
      </c>
      <c r="S68" s="88" t="s">
        <v>2010</v>
      </c>
      <c r="T68" s="98" t="s">
        <v>2078</v>
      </c>
    </row>
    <row r="69" spans="1:20" ht="240.75" thickBot="1" x14ac:dyDescent="0.3">
      <c r="A69" s="133">
        <v>59</v>
      </c>
      <c r="B69" s="14" t="s">
        <v>273</v>
      </c>
      <c r="C69" s="11" t="s">
        <v>1030</v>
      </c>
      <c r="D69" s="12" t="s">
        <v>274</v>
      </c>
      <c r="E69" s="26" t="s">
        <v>275</v>
      </c>
      <c r="F69" s="26" t="s">
        <v>220</v>
      </c>
      <c r="G69" s="26" t="s">
        <v>145</v>
      </c>
      <c r="H69" s="26" t="s">
        <v>79</v>
      </c>
      <c r="I69" s="26" t="s">
        <v>80</v>
      </c>
      <c r="J69" s="20">
        <v>2</v>
      </c>
      <c r="K69" s="33" t="s">
        <v>122</v>
      </c>
      <c r="L69" s="33" t="s">
        <v>98</v>
      </c>
      <c r="M69" s="20">
        <v>43.57</v>
      </c>
      <c r="N69" s="67">
        <f>(1)+(2+2)</f>
        <v>5</v>
      </c>
      <c r="O69" s="16" t="s">
        <v>1513</v>
      </c>
      <c r="Q69" s="2" t="s">
        <v>1044</v>
      </c>
      <c r="R69" s="70" t="s">
        <v>1172</v>
      </c>
      <c r="S69" s="93" t="s">
        <v>2011</v>
      </c>
      <c r="T69" s="98" t="s">
        <v>2078</v>
      </c>
    </row>
    <row r="70" spans="1:20" ht="240.75" thickBot="1" x14ac:dyDescent="0.3">
      <c r="A70" s="133">
        <v>60</v>
      </c>
      <c r="B70" s="14" t="s">
        <v>276</v>
      </c>
      <c r="C70" s="11" t="s">
        <v>1030</v>
      </c>
      <c r="D70" s="12" t="s">
        <v>274</v>
      </c>
      <c r="E70" s="26" t="s">
        <v>275</v>
      </c>
      <c r="F70" s="26" t="s">
        <v>220</v>
      </c>
      <c r="G70" s="26" t="s">
        <v>78</v>
      </c>
      <c r="H70" s="26" t="s">
        <v>79</v>
      </c>
      <c r="I70" s="26" t="s">
        <v>80</v>
      </c>
      <c r="J70" s="20">
        <v>1</v>
      </c>
      <c r="K70" s="33" t="s">
        <v>81</v>
      </c>
      <c r="L70" s="33" t="s">
        <v>82</v>
      </c>
      <c r="M70" s="20">
        <v>31.43</v>
      </c>
      <c r="N70" s="67">
        <f>(1)+(2)</f>
        <v>3</v>
      </c>
      <c r="O70" s="16" t="s">
        <v>1513</v>
      </c>
      <c r="Q70" s="2" t="s">
        <v>1044</v>
      </c>
      <c r="R70" s="34" t="s">
        <v>2012</v>
      </c>
      <c r="S70" s="88" t="s">
        <v>2013</v>
      </c>
      <c r="T70" s="98" t="s">
        <v>2078</v>
      </c>
    </row>
    <row r="71" spans="1:20" ht="240.75" thickBot="1" x14ac:dyDescent="0.3">
      <c r="A71" s="133">
        <v>61</v>
      </c>
      <c r="B71" s="14" t="s">
        <v>277</v>
      </c>
      <c r="C71" s="11" t="s">
        <v>1030</v>
      </c>
      <c r="D71" s="12" t="s">
        <v>274</v>
      </c>
      <c r="E71" s="26" t="s">
        <v>275</v>
      </c>
      <c r="F71" s="26" t="s">
        <v>220</v>
      </c>
      <c r="G71" s="26" t="s">
        <v>278</v>
      </c>
      <c r="H71" s="26" t="s">
        <v>279</v>
      </c>
      <c r="I71" s="26" t="s">
        <v>280</v>
      </c>
      <c r="J71" s="20">
        <v>1</v>
      </c>
      <c r="K71" s="33" t="s">
        <v>122</v>
      </c>
      <c r="L71" s="33" t="s">
        <v>258</v>
      </c>
      <c r="M71" s="20">
        <v>4.1399999999999997</v>
      </c>
      <c r="N71" s="67">
        <v>1</v>
      </c>
      <c r="O71" s="16" t="s">
        <v>1513</v>
      </c>
      <c r="Q71" s="2" t="s">
        <v>1044</v>
      </c>
      <c r="R71" s="34" t="s">
        <v>1904</v>
      </c>
      <c r="S71" s="88" t="s">
        <v>1905</v>
      </c>
      <c r="T71" s="98" t="s">
        <v>2078</v>
      </c>
    </row>
    <row r="72" spans="1:20" ht="240.75" thickBot="1" x14ac:dyDescent="0.3">
      <c r="A72" s="133">
        <v>62</v>
      </c>
      <c r="B72" s="14" t="s">
        <v>281</v>
      </c>
      <c r="C72" s="11" t="s">
        <v>1030</v>
      </c>
      <c r="D72" s="12" t="s">
        <v>274</v>
      </c>
      <c r="E72" s="26" t="s">
        <v>275</v>
      </c>
      <c r="F72" s="26" t="s">
        <v>220</v>
      </c>
      <c r="G72" s="26" t="s">
        <v>282</v>
      </c>
      <c r="H72" s="26" t="s">
        <v>283</v>
      </c>
      <c r="I72" s="26" t="s">
        <v>284</v>
      </c>
      <c r="J72" s="20">
        <v>10</v>
      </c>
      <c r="K72" s="33" t="s">
        <v>285</v>
      </c>
      <c r="L72" s="33" t="s">
        <v>204</v>
      </c>
      <c r="M72" s="20">
        <v>9</v>
      </c>
      <c r="N72" s="66">
        <f>(1)+(9+1)</f>
        <v>11</v>
      </c>
      <c r="O72" s="16" t="s">
        <v>1513</v>
      </c>
      <c r="Q72" s="2" t="s">
        <v>1044</v>
      </c>
      <c r="R72" s="34" t="s">
        <v>1895</v>
      </c>
      <c r="S72" s="88" t="s">
        <v>1896</v>
      </c>
      <c r="T72" s="98" t="s">
        <v>2078</v>
      </c>
    </row>
    <row r="73" spans="1:20" ht="240.75" thickBot="1" x14ac:dyDescent="0.3">
      <c r="A73" s="133">
        <v>63</v>
      </c>
      <c r="B73" s="14" t="s">
        <v>286</v>
      </c>
      <c r="C73" s="11" t="s">
        <v>1030</v>
      </c>
      <c r="D73" s="17" t="s">
        <v>274</v>
      </c>
      <c r="E73" s="26" t="s">
        <v>275</v>
      </c>
      <c r="F73" s="26" t="s">
        <v>220</v>
      </c>
      <c r="G73" s="26" t="s">
        <v>287</v>
      </c>
      <c r="H73" s="26" t="s">
        <v>288</v>
      </c>
      <c r="I73" s="26" t="s">
        <v>289</v>
      </c>
      <c r="J73" s="20">
        <v>1</v>
      </c>
      <c r="K73" s="33" t="s">
        <v>82</v>
      </c>
      <c r="L73" s="33" t="s">
        <v>131</v>
      </c>
      <c r="M73" s="20">
        <v>28.27</v>
      </c>
      <c r="N73" s="67">
        <f>(2)+(1)</f>
        <v>3</v>
      </c>
      <c r="O73" s="16" t="s">
        <v>1848</v>
      </c>
      <c r="Q73" s="2" t="s">
        <v>1044</v>
      </c>
      <c r="R73" s="34" t="s">
        <v>2014</v>
      </c>
      <c r="S73" s="88" t="s">
        <v>2015</v>
      </c>
      <c r="T73" s="98" t="s">
        <v>2078</v>
      </c>
    </row>
    <row r="74" spans="1:20" ht="285.75" thickBot="1" x14ac:dyDescent="0.3">
      <c r="A74" s="133">
        <v>64</v>
      </c>
      <c r="B74" s="14" t="s">
        <v>290</v>
      </c>
      <c r="C74" s="11" t="s">
        <v>1030</v>
      </c>
      <c r="D74" s="17" t="s">
        <v>274</v>
      </c>
      <c r="E74" s="26" t="s">
        <v>275</v>
      </c>
      <c r="F74" s="26" t="s">
        <v>220</v>
      </c>
      <c r="G74" s="26" t="s">
        <v>282</v>
      </c>
      <c r="H74" s="26" t="s">
        <v>283</v>
      </c>
      <c r="I74" s="26" t="s">
        <v>284</v>
      </c>
      <c r="J74" s="20">
        <v>2</v>
      </c>
      <c r="K74" s="33" t="s">
        <v>82</v>
      </c>
      <c r="L74" s="33" t="s">
        <v>131</v>
      </c>
      <c r="M74" s="20">
        <v>28.27</v>
      </c>
      <c r="N74" s="67">
        <f>9+(5)</f>
        <v>14</v>
      </c>
      <c r="O74" s="16" t="s">
        <v>1848</v>
      </c>
      <c r="Q74" s="2" t="s">
        <v>1044</v>
      </c>
      <c r="R74" s="34" t="s">
        <v>2016</v>
      </c>
      <c r="S74" s="88" t="s">
        <v>2017</v>
      </c>
      <c r="T74" s="98" t="s">
        <v>2078</v>
      </c>
    </row>
    <row r="75" spans="1:20" ht="378.75" customHeight="1" thickBot="1" x14ac:dyDescent="0.3">
      <c r="A75" s="133">
        <v>65</v>
      </c>
      <c r="B75" s="14" t="s">
        <v>291</v>
      </c>
      <c r="C75" s="11" t="s">
        <v>1030</v>
      </c>
      <c r="D75" s="17" t="s">
        <v>274</v>
      </c>
      <c r="E75" s="26" t="s">
        <v>275</v>
      </c>
      <c r="F75" s="26" t="s">
        <v>220</v>
      </c>
      <c r="G75" s="26" t="s">
        <v>292</v>
      </c>
      <c r="H75" s="26" t="s">
        <v>293</v>
      </c>
      <c r="I75" s="26" t="s">
        <v>294</v>
      </c>
      <c r="J75" s="20">
        <v>1</v>
      </c>
      <c r="K75" s="33" t="s">
        <v>82</v>
      </c>
      <c r="L75" s="33" t="s">
        <v>131</v>
      </c>
      <c r="M75" s="20">
        <v>28.27</v>
      </c>
      <c r="N75" s="67">
        <f>(1+2)+1+2</f>
        <v>6</v>
      </c>
      <c r="O75" s="87" t="s">
        <v>1848</v>
      </c>
      <c r="Q75" s="2" t="s">
        <v>1044</v>
      </c>
      <c r="R75" s="34" t="s">
        <v>2018</v>
      </c>
      <c r="S75" s="88" t="s">
        <v>2019</v>
      </c>
      <c r="T75" s="99" t="s">
        <v>2079</v>
      </c>
    </row>
    <row r="76" spans="1:20" ht="225.75" thickBot="1" x14ac:dyDescent="0.3">
      <c r="A76" s="133">
        <v>66</v>
      </c>
      <c r="B76" s="14" t="s">
        <v>295</v>
      </c>
      <c r="C76" s="11" t="s">
        <v>1030</v>
      </c>
      <c r="D76" s="12" t="s">
        <v>296</v>
      </c>
      <c r="E76" s="26" t="s">
        <v>297</v>
      </c>
      <c r="F76" s="26" t="s">
        <v>298</v>
      </c>
      <c r="G76" s="26" t="s">
        <v>145</v>
      </c>
      <c r="H76" s="26" t="s">
        <v>79</v>
      </c>
      <c r="I76" s="26" t="s">
        <v>80</v>
      </c>
      <c r="J76" s="20">
        <v>2</v>
      </c>
      <c r="K76" s="33" t="s">
        <v>122</v>
      </c>
      <c r="L76" s="33" t="s">
        <v>98</v>
      </c>
      <c r="M76" s="20">
        <v>43.57</v>
      </c>
      <c r="N76" s="67">
        <f>(1)+(2)</f>
        <v>3</v>
      </c>
      <c r="O76" s="16" t="s">
        <v>1513</v>
      </c>
      <c r="Q76" s="2" t="s">
        <v>1044</v>
      </c>
      <c r="R76" s="34" t="s">
        <v>2020</v>
      </c>
      <c r="S76" s="88" t="s">
        <v>2021</v>
      </c>
      <c r="T76" s="98" t="s">
        <v>2078</v>
      </c>
    </row>
    <row r="77" spans="1:20" ht="409.6" thickBot="1" x14ac:dyDescent="0.3">
      <c r="A77" s="133">
        <v>67</v>
      </c>
      <c r="B77" s="14" t="s">
        <v>299</v>
      </c>
      <c r="C77" s="11" t="s">
        <v>1030</v>
      </c>
      <c r="D77" s="12" t="s">
        <v>296</v>
      </c>
      <c r="E77" s="26" t="s">
        <v>297</v>
      </c>
      <c r="F77" s="26" t="s">
        <v>298</v>
      </c>
      <c r="G77" s="26" t="s">
        <v>300</v>
      </c>
      <c r="H77" s="26" t="s">
        <v>301</v>
      </c>
      <c r="I77" s="26" t="s">
        <v>302</v>
      </c>
      <c r="J77" s="20">
        <v>1</v>
      </c>
      <c r="K77" s="33" t="s">
        <v>224</v>
      </c>
      <c r="L77" s="33" t="s">
        <v>122</v>
      </c>
      <c r="M77" s="20">
        <v>4</v>
      </c>
      <c r="N77" s="67">
        <f>2+(1)</f>
        <v>3</v>
      </c>
      <c r="O77" s="16" t="s">
        <v>1513</v>
      </c>
      <c r="Q77" s="2" t="s">
        <v>1044</v>
      </c>
      <c r="R77" s="34" t="s">
        <v>1784</v>
      </c>
      <c r="S77" s="88" t="s">
        <v>1781</v>
      </c>
      <c r="T77" s="98" t="s">
        <v>2078</v>
      </c>
    </row>
    <row r="78" spans="1:20" ht="409.6" thickBot="1" x14ac:dyDescent="0.3">
      <c r="A78" s="133">
        <v>68</v>
      </c>
      <c r="B78" s="14" t="s">
        <v>303</v>
      </c>
      <c r="C78" s="11" t="s">
        <v>1030</v>
      </c>
      <c r="D78" s="12" t="s">
        <v>296</v>
      </c>
      <c r="E78" s="26" t="s">
        <v>297</v>
      </c>
      <c r="F78" s="26" t="s">
        <v>298</v>
      </c>
      <c r="G78" s="26" t="s">
        <v>304</v>
      </c>
      <c r="H78" s="26" t="s">
        <v>305</v>
      </c>
      <c r="I78" s="26" t="s">
        <v>302</v>
      </c>
      <c r="J78" s="20">
        <v>1</v>
      </c>
      <c r="K78" s="33" t="s">
        <v>306</v>
      </c>
      <c r="L78" s="33" t="s">
        <v>258</v>
      </c>
      <c r="M78" s="20">
        <v>10.14</v>
      </c>
      <c r="N78" s="67">
        <f>2+(2)</f>
        <v>4</v>
      </c>
      <c r="O78" s="16" t="s">
        <v>1513</v>
      </c>
      <c r="Q78" s="2" t="s">
        <v>1044</v>
      </c>
      <c r="R78" s="34" t="s">
        <v>1782</v>
      </c>
      <c r="S78" s="88" t="s">
        <v>1783</v>
      </c>
      <c r="T78" s="98" t="s">
        <v>2078</v>
      </c>
    </row>
    <row r="79" spans="1:20" ht="409.6" thickBot="1" x14ac:dyDescent="0.3">
      <c r="A79" s="133">
        <v>69</v>
      </c>
      <c r="B79" s="14" t="s">
        <v>307</v>
      </c>
      <c r="C79" s="11" t="s">
        <v>1030</v>
      </c>
      <c r="D79" s="17" t="s">
        <v>296</v>
      </c>
      <c r="E79" s="26" t="s">
        <v>297</v>
      </c>
      <c r="F79" s="26" t="s">
        <v>298</v>
      </c>
      <c r="G79" s="26" t="s">
        <v>308</v>
      </c>
      <c r="H79" s="26" t="s">
        <v>309</v>
      </c>
      <c r="I79" s="26" t="s">
        <v>310</v>
      </c>
      <c r="J79" s="20">
        <v>1</v>
      </c>
      <c r="K79" s="33" t="s">
        <v>82</v>
      </c>
      <c r="L79" s="33" t="s">
        <v>131</v>
      </c>
      <c r="M79" s="20">
        <v>28.27</v>
      </c>
      <c r="N79" s="67">
        <f>1+(2)</f>
        <v>3</v>
      </c>
      <c r="O79" s="16" t="s">
        <v>1848</v>
      </c>
      <c r="Q79" s="2" t="s">
        <v>1044</v>
      </c>
      <c r="R79" s="34" t="s">
        <v>1529</v>
      </c>
      <c r="S79" s="88" t="s">
        <v>1530</v>
      </c>
      <c r="T79" s="98" t="s">
        <v>2078</v>
      </c>
    </row>
    <row r="80" spans="1:20" ht="90.75" thickBot="1" x14ac:dyDescent="0.3">
      <c r="A80" s="133">
        <v>70</v>
      </c>
      <c r="B80" s="14" t="s">
        <v>311</v>
      </c>
      <c r="C80" s="11" t="s">
        <v>1030</v>
      </c>
      <c r="D80" s="12" t="s">
        <v>312</v>
      </c>
      <c r="E80" s="26" t="s">
        <v>313</v>
      </c>
      <c r="F80" s="26" t="s">
        <v>314</v>
      </c>
      <c r="G80" s="26" t="s">
        <v>315</v>
      </c>
      <c r="H80" s="26" t="s">
        <v>316</v>
      </c>
      <c r="I80" s="26" t="s">
        <v>317</v>
      </c>
      <c r="J80" s="20">
        <v>1</v>
      </c>
      <c r="K80" s="33" t="s">
        <v>318</v>
      </c>
      <c r="L80" s="33" t="s">
        <v>319</v>
      </c>
      <c r="M80" s="20">
        <v>4.29</v>
      </c>
      <c r="N80" s="67">
        <v>1</v>
      </c>
      <c r="O80" s="16" t="s">
        <v>1513</v>
      </c>
      <c r="Q80" s="2" t="s">
        <v>1044</v>
      </c>
      <c r="R80" s="34" t="s">
        <v>1906</v>
      </c>
      <c r="S80" s="88" t="s">
        <v>1907</v>
      </c>
      <c r="T80" s="98" t="s">
        <v>2078</v>
      </c>
    </row>
    <row r="81" spans="1:20" ht="255.75" thickBot="1" x14ac:dyDescent="0.3">
      <c r="A81" s="133">
        <v>71</v>
      </c>
      <c r="B81" s="14" t="s">
        <v>320</v>
      </c>
      <c r="C81" s="11" t="s">
        <v>1030</v>
      </c>
      <c r="D81" s="12" t="s">
        <v>312</v>
      </c>
      <c r="E81" s="26" t="s">
        <v>313</v>
      </c>
      <c r="F81" s="26" t="s">
        <v>314</v>
      </c>
      <c r="G81" s="26" t="s">
        <v>321</v>
      </c>
      <c r="H81" s="26" t="s">
        <v>322</v>
      </c>
      <c r="I81" s="26" t="s">
        <v>280</v>
      </c>
      <c r="J81" s="20">
        <v>2</v>
      </c>
      <c r="K81" s="33" t="s">
        <v>318</v>
      </c>
      <c r="L81" s="33" t="s">
        <v>319</v>
      </c>
      <c r="M81" s="20">
        <v>4.29</v>
      </c>
      <c r="N81" s="66">
        <f>2+4</f>
        <v>6</v>
      </c>
      <c r="O81" s="16" t="s">
        <v>1513</v>
      </c>
      <c r="Q81" s="2" t="s">
        <v>1044</v>
      </c>
      <c r="R81" s="34" t="s">
        <v>2022</v>
      </c>
      <c r="S81" s="88" t="s">
        <v>2023</v>
      </c>
      <c r="T81" s="100" t="s">
        <v>2078</v>
      </c>
    </row>
    <row r="82" spans="1:20" ht="105.75" thickBot="1" x14ac:dyDescent="0.3">
      <c r="A82" s="133">
        <v>72</v>
      </c>
      <c r="B82" s="14" t="s">
        <v>323</v>
      </c>
      <c r="C82" s="11" t="s">
        <v>1030</v>
      </c>
      <c r="D82" s="12" t="s">
        <v>312</v>
      </c>
      <c r="E82" s="26" t="s">
        <v>313</v>
      </c>
      <c r="F82" s="26" t="s">
        <v>314</v>
      </c>
      <c r="G82" s="26" t="s">
        <v>145</v>
      </c>
      <c r="H82" s="26" t="s">
        <v>79</v>
      </c>
      <c r="I82" s="26" t="s">
        <v>80</v>
      </c>
      <c r="J82" s="20">
        <v>2</v>
      </c>
      <c r="K82" s="33" t="s">
        <v>122</v>
      </c>
      <c r="L82" s="33" t="s">
        <v>98</v>
      </c>
      <c r="M82" s="20">
        <v>43.57</v>
      </c>
      <c r="N82" s="67">
        <f>(1)+(2)</f>
        <v>3</v>
      </c>
      <c r="O82" s="16" t="s">
        <v>1513</v>
      </c>
      <c r="Q82" s="2" t="s">
        <v>1044</v>
      </c>
      <c r="R82" s="34" t="s">
        <v>1172</v>
      </c>
      <c r="S82" s="88" t="s">
        <v>2024</v>
      </c>
      <c r="T82" s="98" t="s">
        <v>2078</v>
      </c>
    </row>
    <row r="83" spans="1:20" ht="240.75" thickBot="1" x14ac:dyDescent="0.3">
      <c r="A83" s="133">
        <v>73</v>
      </c>
      <c r="B83" s="14" t="s">
        <v>324</v>
      </c>
      <c r="C83" s="11" t="s">
        <v>1030</v>
      </c>
      <c r="D83" s="17" t="s">
        <v>312</v>
      </c>
      <c r="E83" s="26" t="s">
        <v>313</v>
      </c>
      <c r="F83" s="26" t="s">
        <v>314</v>
      </c>
      <c r="G83" s="26" t="s">
        <v>212</v>
      </c>
      <c r="H83" s="26" t="s">
        <v>325</v>
      </c>
      <c r="I83" s="26" t="s">
        <v>310</v>
      </c>
      <c r="J83" s="20">
        <v>1</v>
      </c>
      <c r="K83" s="33" t="s">
        <v>82</v>
      </c>
      <c r="L83" s="33" t="s">
        <v>131</v>
      </c>
      <c r="M83" s="20">
        <v>28.27</v>
      </c>
      <c r="N83" s="67">
        <v>2</v>
      </c>
      <c r="O83" s="16" t="s">
        <v>1848</v>
      </c>
      <c r="Q83" s="2" t="s">
        <v>1044</v>
      </c>
      <c r="R83" s="34" t="s">
        <v>2025</v>
      </c>
      <c r="S83" s="88" t="s">
        <v>2026</v>
      </c>
      <c r="T83" s="98" t="s">
        <v>2080</v>
      </c>
    </row>
    <row r="84" spans="1:20" ht="240.75" thickBot="1" x14ac:dyDescent="0.3">
      <c r="A84" s="133">
        <v>74</v>
      </c>
      <c r="B84" s="14" t="s">
        <v>326</v>
      </c>
      <c r="C84" s="11" t="s">
        <v>1030</v>
      </c>
      <c r="D84" s="12" t="s">
        <v>327</v>
      </c>
      <c r="E84" s="26" t="s">
        <v>328</v>
      </c>
      <c r="F84" s="26" t="s">
        <v>329</v>
      </c>
      <c r="G84" s="26" t="s">
        <v>330</v>
      </c>
      <c r="H84" s="26" t="s">
        <v>331</v>
      </c>
      <c r="I84" s="26" t="s">
        <v>332</v>
      </c>
      <c r="J84" s="20">
        <v>1</v>
      </c>
      <c r="K84" s="33" t="s">
        <v>333</v>
      </c>
      <c r="L84" s="33" t="s">
        <v>258</v>
      </c>
      <c r="M84" s="20">
        <v>7.43</v>
      </c>
      <c r="N84" s="66">
        <f>1+1</f>
        <v>2</v>
      </c>
      <c r="O84" s="16" t="s">
        <v>1513</v>
      </c>
      <c r="Q84" s="2" t="s">
        <v>1044</v>
      </c>
      <c r="R84" s="34" t="s">
        <v>2027</v>
      </c>
      <c r="S84" s="88" t="s">
        <v>2028</v>
      </c>
      <c r="T84" s="100" t="s">
        <v>2078</v>
      </c>
    </row>
    <row r="85" spans="1:20" ht="105.75" thickBot="1" x14ac:dyDescent="0.3">
      <c r="A85" s="133">
        <v>75</v>
      </c>
      <c r="B85" s="14" t="s">
        <v>334</v>
      </c>
      <c r="C85" s="11" t="s">
        <v>1030</v>
      </c>
      <c r="D85" s="12" t="s">
        <v>327</v>
      </c>
      <c r="E85" s="26" t="s">
        <v>328</v>
      </c>
      <c r="F85" s="26" t="s">
        <v>329</v>
      </c>
      <c r="G85" s="26" t="s">
        <v>145</v>
      </c>
      <c r="H85" s="26" t="s">
        <v>79</v>
      </c>
      <c r="I85" s="26" t="s">
        <v>80</v>
      </c>
      <c r="J85" s="20">
        <v>2</v>
      </c>
      <c r="K85" s="33" t="s">
        <v>122</v>
      </c>
      <c r="L85" s="33" t="s">
        <v>98</v>
      </c>
      <c r="M85" s="20">
        <v>43.57</v>
      </c>
      <c r="N85" s="67">
        <f>(1)+(2)</f>
        <v>3</v>
      </c>
      <c r="O85" s="16" t="s">
        <v>1513</v>
      </c>
      <c r="Q85" s="2" t="s">
        <v>1044</v>
      </c>
      <c r="R85" s="70" t="s">
        <v>2029</v>
      </c>
      <c r="S85" s="93" t="s">
        <v>2030</v>
      </c>
      <c r="T85" s="98" t="s">
        <v>2078</v>
      </c>
    </row>
    <row r="86" spans="1:20" ht="240.75" thickBot="1" x14ac:dyDescent="0.3">
      <c r="A86" s="133">
        <v>76</v>
      </c>
      <c r="B86" s="14" t="s">
        <v>335</v>
      </c>
      <c r="C86" s="11" t="s">
        <v>1030</v>
      </c>
      <c r="D86" s="12" t="s">
        <v>327</v>
      </c>
      <c r="E86" s="26" t="s">
        <v>328</v>
      </c>
      <c r="F86" s="26" t="s">
        <v>329</v>
      </c>
      <c r="G86" s="26" t="s">
        <v>78</v>
      </c>
      <c r="H86" s="26" t="s">
        <v>79</v>
      </c>
      <c r="I86" s="26" t="s">
        <v>80</v>
      </c>
      <c r="J86" s="20">
        <v>1</v>
      </c>
      <c r="K86" s="33" t="s">
        <v>81</v>
      </c>
      <c r="L86" s="33" t="s">
        <v>82</v>
      </c>
      <c r="M86" s="20">
        <v>31.43</v>
      </c>
      <c r="N86" s="67">
        <f>(1)+(2)</f>
        <v>3</v>
      </c>
      <c r="O86" s="16" t="s">
        <v>1513</v>
      </c>
      <c r="Q86" s="2" t="s">
        <v>1044</v>
      </c>
      <c r="R86" s="34" t="s">
        <v>2031</v>
      </c>
      <c r="S86" s="88" t="s">
        <v>2032</v>
      </c>
      <c r="T86" s="98" t="s">
        <v>2078</v>
      </c>
    </row>
    <row r="87" spans="1:20" ht="90.75" thickBot="1" x14ac:dyDescent="0.3">
      <c r="A87" s="133">
        <v>77</v>
      </c>
      <c r="B87" s="14" t="s">
        <v>336</v>
      </c>
      <c r="C87" s="11" t="s">
        <v>1030</v>
      </c>
      <c r="D87" s="12" t="s">
        <v>327</v>
      </c>
      <c r="E87" s="26" t="s">
        <v>328</v>
      </c>
      <c r="F87" s="26" t="s">
        <v>329</v>
      </c>
      <c r="G87" s="26" t="s">
        <v>337</v>
      </c>
      <c r="H87" s="26" t="s">
        <v>316</v>
      </c>
      <c r="I87" s="26" t="s">
        <v>338</v>
      </c>
      <c r="J87" s="20">
        <v>2</v>
      </c>
      <c r="K87" s="33" t="s">
        <v>318</v>
      </c>
      <c r="L87" s="33" t="s">
        <v>153</v>
      </c>
      <c r="M87" s="20">
        <v>6</v>
      </c>
      <c r="N87" s="67">
        <v>2</v>
      </c>
      <c r="O87" s="16" t="s">
        <v>1513</v>
      </c>
      <c r="Q87" s="2" t="s">
        <v>1044</v>
      </c>
      <c r="R87" s="34" t="s">
        <v>1908</v>
      </c>
      <c r="S87" s="88" t="s">
        <v>1909</v>
      </c>
      <c r="T87" s="98" t="s">
        <v>2078</v>
      </c>
    </row>
    <row r="88" spans="1:20" ht="150.75" thickBot="1" x14ac:dyDescent="0.3">
      <c r="A88" s="133">
        <v>78</v>
      </c>
      <c r="B88" s="14" t="s">
        <v>339</v>
      </c>
      <c r="C88" s="11" t="s">
        <v>1030</v>
      </c>
      <c r="D88" s="12" t="s">
        <v>327</v>
      </c>
      <c r="E88" s="26" t="s">
        <v>328</v>
      </c>
      <c r="F88" s="26" t="s">
        <v>340</v>
      </c>
      <c r="G88" s="26" t="s">
        <v>341</v>
      </c>
      <c r="H88" s="26" t="s">
        <v>342</v>
      </c>
      <c r="I88" s="26" t="s">
        <v>343</v>
      </c>
      <c r="J88" s="20">
        <v>2</v>
      </c>
      <c r="K88" s="33" t="s">
        <v>344</v>
      </c>
      <c r="L88" s="33" t="s">
        <v>345</v>
      </c>
      <c r="M88" s="20">
        <v>1</v>
      </c>
      <c r="N88" s="67">
        <v>2</v>
      </c>
      <c r="O88" s="16" t="s">
        <v>1513</v>
      </c>
      <c r="Q88" s="2" t="s">
        <v>1044</v>
      </c>
      <c r="R88" s="34" t="s">
        <v>1910</v>
      </c>
      <c r="S88" s="88" t="s">
        <v>1911</v>
      </c>
      <c r="T88" s="98" t="s">
        <v>2078</v>
      </c>
    </row>
    <row r="89" spans="1:20" ht="409.6" thickBot="1" x14ac:dyDescent="0.3">
      <c r="A89" s="133">
        <v>79</v>
      </c>
      <c r="B89" s="14" t="s">
        <v>346</v>
      </c>
      <c r="C89" s="11" t="s">
        <v>1030</v>
      </c>
      <c r="D89" s="17" t="s">
        <v>327</v>
      </c>
      <c r="E89" s="26" t="s">
        <v>328</v>
      </c>
      <c r="F89" s="26" t="s">
        <v>340</v>
      </c>
      <c r="G89" s="26" t="s">
        <v>212</v>
      </c>
      <c r="H89" s="26" t="s">
        <v>165</v>
      </c>
      <c r="I89" s="26" t="s">
        <v>166</v>
      </c>
      <c r="J89" s="20">
        <v>1</v>
      </c>
      <c r="K89" s="33" t="s">
        <v>82</v>
      </c>
      <c r="L89" s="33" t="s">
        <v>131</v>
      </c>
      <c r="M89" s="20">
        <v>28.27</v>
      </c>
      <c r="N89" s="67">
        <f>4+(2)+3</f>
        <v>9</v>
      </c>
      <c r="O89" s="72" t="s">
        <v>1848</v>
      </c>
      <c r="Q89" s="2" t="s">
        <v>1044</v>
      </c>
      <c r="R89" s="34" t="s">
        <v>2033</v>
      </c>
      <c r="S89" s="88" t="s">
        <v>2034</v>
      </c>
      <c r="T89" s="99" t="s">
        <v>2079</v>
      </c>
    </row>
    <row r="90" spans="1:20" ht="255.75" thickBot="1" x14ac:dyDescent="0.3">
      <c r="A90" s="133">
        <v>80</v>
      </c>
      <c r="B90" s="132" t="s">
        <v>347</v>
      </c>
      <c r="C90" s="11" t="s">
        <v>1030</v>
      </c>
      <c r="D90" s="17" t="s">
        <v>327</v>
      </c>
      <c r="E90" s="26" t="s">
        <v>328</v>
      </c>
      <c r="F90" s="26" t="s">
        <v>340</v>
      </c>
      <c r="G90" s="26" t="s">
        <v>214</v>
      </c>
      <c r="H90" s="26" t="s">
        <v>215</v>
      </c>
      <c r="I90" s="26" t="s">
        <v>216</v>
      </c>
      <c r="J90" s="20">
        <v>1</v>
      </c>
      <c r="K90" s="33" t="s">
        <v>82</v>
      </c>
      <c r="L90" s="33" t="s">
        <v>131</v>
      </c>
      <c r="M90" s="20">
        <v>28.27</v>
      </c>
      <c r="N90" s="67">
        <f>(1)+(1)</f>
        <v>2</v>
      </c>
      <c r="O90" s="16" t="s">
        <v>1848</v>
      </c>
      <c r="Q90" s="2" t="s">
        <v>1044</v>
      </c>
      <c r="R90" s="34" t="s">
        <v>2035</v>
      </c>
      <c r="S90" s="88" t="s">
        <v>2036</v>
      </c>
      <c r="T90" s="98" t="s">
        <v>2078</v>
      </c>
    </row>
    <row r="91" spans="1:20" ht="195.75" thickBot="1" x14ac:dyDescent="0.3">
      <c r="A91" s="133">
        <v>81</v>
      </c>
      <c r="B91" s="14" t="s">
        <v>348</v>
      </c>
      <c r="C91" s="11" t="s">
        <v>1030</v>
      </c>
      <c r="D91" s="12" t="s">
        <v>349</v>
      </c>
      <c r="E91" s="26" t="s">
        <v>350</v>
      </c>
      <c r="F91" s="26" t="s">
        <v>86</v>
      </c>
      <c r="G91" s="26" t="s">
        <v>87</v>
      </c>
      <c r="H91" s="26" t="s">
        <v>88</v>
      </c>
      <c r="I91" s="26" t="s">
        <v>89</v>
      </c>
      <c r="J91" s="20">
        <v>1</v>
      </c>
      <c r="K91" s="33" t="s">
        <v>81</v>
      </c>
      <c r="L91" s="33" t="s">
        <v>90</v>
      </c>
      <c r="M91" s="20">
        <v>27</v>
      </c>
      <c r="N91" s="67">
        <v>1</v>
      </c>
      <c r="O91" s="16" t="s">
        <v>1513</v>
      </c>
      <c r="Q91" s="1" t="s">
        <v>1042</v>
      </c>
      <c r="R91" s="34" t="s">
        <v>1912</v>
      </c>
      <c r="S91" s="88" t="s">
        <v>1913</v>
      </c>
      <c r="T91" s="97" t="s">
        <v>2078</v>
      </c>
    </row>
    <row r="92" spans="1:20" ht="180.75" thickBot="1" x14ac:dyDescent="0.3">
      <c r="A92" s="133">
        <v>82</v>
      </c>
      <c r="B92" s="14" t="s">
        <v>351</v>
      </c>
      <c r="C92" s="11" t="s">
        <v>1030</v>
      </c>
      <c r="D92" s="12" t="s">
        <v>352</v>
      </c>
      <c r="E92" s="26" t="s">
        <v>353</v>
      </c>
      <c r="F92" s="26" t="s">
        <v>112</v>
      </c>
      <c r="G92" s="26" t="s">
        <v>113</v>
      </c>
      <c r="H92" s="26" t="s">
        <v>79</v>
      </c>
      <c r="I92" s="26" t="s">
        <v>80</v>
      </c>
      <c r="J92" s="20">
        <v>1</v>
      </c>
      <c r="K92" s="33" t="s">
        <v>81</v>
      </c>
      <c r="L92" s="33" t="s">
        <v>82</v>
      </c>
      <c r="M92" s="20">
        <v>31.43</v>
      </c>
      <c r="N92" s="67">
        <v>1</v>
      </c>
      <c r="O92" s="16" t="s">
        <v>1513</v>
      </c>
      <c r="Q92" s="1" t="s">
        <v>1042</v>
      </c>
      <c r="R92" s="34" t="s">
        <v>1412</v>
      </c>
      <c r="S92" s="88" t="s">
        <v>1418</v>
      </c>
      <c r="T92" s="97" t="s">
        <v>2078</v>
      </c>
    </row>
    <row r="93" spans="1:20" ht="120.75" thickBot="1" x14ac:dyDescent="0.3">
      <c r="A93" s="133">
        <v>83</v>
      </c>
      <c r="B93" s="14" t="s">
        <v>354</v>
      </c>
      <c r="C93" s="11" t="s">
        <v>1030</v>
      </c>
      <c r="D93" s="12" t="s">
        <v>355</v>
      </c>
      <c r="E93" s="26" t="s">
        <v>356</v>
      </c>
      <c r="F93" s="26" t="s">
        <v>357</v>
      </c>
      <c r="G93" s="26" t="s">
        <v>145</v>
      </c>
      <c r="H93" s="26" t="s">
        <v>79</v>
      </c>
      <c r="I93" s="26" t="s">
        <v>80</v>
      </c>
      <c r="J93" s="20">
        <v>2</v>
      </c>
      <c r="K93" s="33" t="s">
        <v>122</v>
      </c>
      <c r="L93" s="33" t="s">
        <v>98</v>
      </c>
      <c r="M93" s="20">
        <v>43.57</v>
      </c>
      <c r="N93" s="67">
        <v>2</v>
      </c>
      <c r="O93" s="16" t="s">
        <v>1513</v>
      </c>
      <c r="Q93" s="1" t="s">
        <v>1042</v>
      </c>
      <c r="R93" s="34" t="s">
        <v>1412</v>
      </c>
      <c r="S93" s="88" t="s">
        <v>1419</v>
      </c>
      <c r="T93" s="98" t="s">
        <v>2078</v>
      </c>
    </row>
    <row r="94" spans="1:20" ht="195.75" thickBot="1" x14ac:dyDescent="0.3">
      <c r="A94" s="133">
        <v>84</v>
      </c>
      <c r="B94" s="14" t="s">
        <v>358</v>
      </c>
      <c r="C94" s="11" t="s">
        <v>1030</v>
      </c>
      <c r="D94" s="12" t="s">
        <v>355</v>
      </c>
      <c r="E94" s="26" t="s">
        <v>356</v>
      </c>
      <c r="F94" s="26" t="s">
        <v>357</v>
      </c>
      <c r="G94" s="26" t="s">
        <v>359</v>
      </c>
      <c r="H94" s="26" t="s">
        <v>360</v>
      </c>
      <c r="I94" s="26" t="s">
        <v>361</v>
      </c>
      <c r="J94" s="20">
        <v>4</v>
      </c>
      <c r="K94" s="33" t="s">
        <v>204</v>
      </c>
      <c r="L94" s="33" t="s">
        <v>131</v>
      </c>
      <c r="M94" s="20">
        <v>52.14</v>
      </c>
      <c r="N94" s="67">
        <f>(2)+(1)+(1)</f>
        <v>4</v>
      </c>
      <c r="O94" s="16" t="s">
        <v>1513</v>
      </c>
      <c r="Q94" s="2" t="s">
        <v>1045</v>
      </c>
      <c r="R94" s="34" t="s">
        <v>2037</v>
      </c>
      <c r="S94" s="88" t="s">
        <v>2038</v>
      </c>
      <c r="T94" s="98" t="s">
        <v>2078</v>
      </c>
    </row>
    <row r="95" spans="1:20" ht="165.75" thickBot="1" x14ac:dyDescent="0.3">
      <c r="A95" s="133">
        <v>85</v>
      </c>
      <c r="B95" s="14" t="s">
        <v>362</v>
      </c>
      <c r="C95" s="11" t="s">
        <v>1030</v>
      </c>
      <c r="D95" s="12" t="s">
        <v>363</v>
      </c>
      <c r="E95" s="26" t="s">
        <v>364</v>
      </c>
      <c r="F95" s="26" t="s">
        <v>365</v>
      </c>
      <c r="G95" s="26" t="s">
        <v>78</v>
      </c>
      <c r="H95" s="26" t="s">
        <v>79</v>
      </c>
      <c r="I95" s="26" t="s">
        <v>80</v>
      </c>
      <c r="J95" s="20">
        <v>1</v>
      </c>
      <c r="K95" s="33" t="s">
        <v>81</v>
      </c>
      <c r="L95" s="33" t="s">
        <v>82</v>
      </c>
      <c r="M95" s="20">
        <v>31.43</v>
      </c>
      <c r="N95" s="67">
        <v>1</v>
      </c>
      <c r="O95" s="16" t="s">
        <v>1513</v>
      </c>
      <c r="Q95" s="1" t="s">
        <v>1042</v>
      </c>
      <c r="R95" s="34" t="s">
        <v>1412</v>
      </c>
      <c r="S95" s="88" t="s">
        <v>1420</v>
      </c>
      <c r="T95" s="97" t="s">
        <v>2078</v>
      </c>
    </row>
    <row r="96" spans="1:20" ht="195.75" thickBot="1" x14ac:dyDescent="0.3">
      <c r="A96" s="133">
        <v>86</v>
      </c>
      <c r="B96" s="14" t="s">
        <v>366</v>
      </c>
      <c r="C96" s="11" t="s">
        <v>1030</v>
      </c>
      <c r="D96" s="12" t="s">
        <v>367</v>
      </c>
      <c r="E96" s="26" t="s">
        <v>368</v>
      </c>
      <c r="F96" s="26" t="s">
        <v>365</v>
      </c>
      <c r="G96" s="26" t="s">
        <v>78</v>
      </c>
      <c r="H96" s="26" t="s">
        <v>79</v>
      </c>
      <c r="I96" s="26" t="s">
        <v>80</v>
      </c>
      <c r="J96" s="20">
        <v>1</v>
      </c>
      <c r="K96" s="33" t="s">
        <v>81</v>
      </c>
      <c r="L96" s="33" t="s">
        <v>82</v>
      </c>
      <c r="M96" s="20">
        <v>31.43</v>
      </c>
      <c r="N96" s="67">
        <v>1</v>
      </c>
      <c r="O96" s="16" t="s">
        <v>1513</v>
      </c>
      <c r="Q96" s="1" t="s">
        <v>1042</v>
      </c>
      <c r="R96" s="34" t="s">
        <v>1412</v>
      </c>
      <c r="S96" s="88" t="s">
        <v>1421</v>
      </c>
      <c r="T96" s="97" t="s">
        <v>2078</v>
      </c>
    </row>
    <row r="97" spans="1:20" ht="195.75" thickBot="1" x14ac:dyDescent="0.3">
      <c r="A97" s="133">
        <v>87</v>
      </c>
      <c r="B97" s="14" t="s">
        <v>369</v>
      </c>
      <c r="C97" s="11" t="s">
        <v>1030</v>
      </c>
      <c r="D97" s="12" t="s">
        <v>367</v>
      </c>
      <c r="E97" s="26" t="s">
        <v>368</v>
      </c>
      <c r="F97" s="26" t="s">
        <v>365</v>
      </c>
      <c r="G97" s="26" t="s">
        <v>145</v>
      </c>
      <c r="H97" s="26" t="s">
        <v>79</v>
      </c>
      <c r="I97" s="26" t="s">
        <v>80</v>
      </c>
      <c r="J97" s="20">
        <v>2</v>
      </c>
      <c r="K97" s="33" t="s">
        <v>122</v>
      </c>
      <c r="L97" s="33" t="s">
        <v>98</v>
      </c>
      <c r="M97" s="20">
        <v>43.57</v>
      </c>
      <c r="N97" s="67">
        <v>2</v>
      </c>
      <c r="O97" s="16" t="s">
        <v>1513</v>
      </c>
      <c r="Q97" s="1" t="s">
        <v>1042</v>
      </c>
      <c r="R97" s="34" t="s">
        <v>1412</v>
      </c>
      <c r="S97" s="88" t="s">
        <v>1422</v>
      </c>
      <c r="T97" s="97" t="s">
        <v>2078</v>
      </c>
    </row>
    <row r="98" spans="1:20" ht="270.75" thickBot="1" x14ac:dyDescent="0.3">
      <c r="A98" s="133">
        <v>88</v>
      </c>
      <c r="B98" s="14" t="s">
        <v>370</v>
      </c>
      <c r="C98" s="11" t="s">
        <v>1030</v>
      </c>
      <c r="D98" s="12" t="s">
        <v>371</v>
      </c>
      <c r="E98" s="26" t="s">
        <v>372</v>
      </c>
      <c r="F98" s="26" t="s">
        <v>373</v>
      </c>
      <c r="G98" s="26" t="s">
        <v>145</v>
      </c>
      <c r="H98" s="26" t="s">
        <v>79</v>
      </c>
      <c r="I98" s="26" t="s">
        <v>80</v>
      </c>
      <c r="J98" s="20">
        <v>2</v>
      </c>
      <c r="K98" s="33" t="s">
        <v>122</v>
      </c>
      <c r="L98" s="33" t="s">
        <v>98</v>
      </c>
      <c r="M98" s="20">
        <v>43.57</v>
      </c>
      <c r="N98" s="67">
        <v>2</v>
      </c>
      <c r="O98" s="16" t="s">
        <v>1513</v>
      </c>
      <c r="Q98" s="2" t="s">
        <v>1046</v>
      </c>
      <c r="R98" s="34" t="s">
        <v>2039</v>
      </c>
      <c r="S98" s="88" t="s">
        <v>2040</v>
      </c>
      <c r="T98" s="98" t="s">
        <v>2078</v>
      </c>
    </row>
    <row r="99" spans="1:20" ht="270.75" thickBot="1" x14ac:dyDescent="0.3">
      <c r="A99" s="133">
        <v>89</v>
      </c>
      <c r="B99" s="14" t="s">
        <v>374</v>
      </c>
      <c r="C99" s="11" t="s">
        <v>1030</v>
      </c>
      <c r="D99" s="12" t="s">
        <v>371</v>
      </c>
      <c r="E99" s="26" t="s">
        <v>372</v>
      </c>
      <c r="F99" s="26" t="s">
        <v>373</v>
      </c>
      <c r="G99" s="26" t="s">
        <v>375</v>
      </c>
      <c r="H99" s="26" t="s">
        <v>376</v>
      </c>
      <c r="I99" s="26" t="s">
        <v>377</v>
      </c>
      <c r="J99" s="20">
        <v>1</v>
      </c>
      <c r="K99" s="33" t="s">
        <v>378</v>
      </c>
      <c r="L99" s="33" t="s">
        <v>379</v>
      </c>
      <c r="M99" s="20">
        <v>11.43</v>
      </c>
      <c r="N99" s="66">
        <f>1+2</f>
        <v>3</v>
      </c>
      <c r="O99" s="16" t="s">
        <v>1513</v>
      </c>
      <c r="Q99" s="2" t="s">
        <v>1046</v>
      </c>
      <c r="R99" s="34" t="s">
        <v>2041</v>
      </c>
      <c r="S99" s="88" t="s">
        <v>2042</v>
      </c>
      <c r="T99" s="98" t="s">
        <v>2078</v>
      </c>
    </row>
    <row r="100" spans="1:20" ht="270.75" thickBot="1" x14ac:dyDescent="0.3">
      <c r="A100" s="133">
        <v>90</v>
      </c>
      <c r="B100" s="14" t="s">
        <v>380</v>
      </c>
      <c r="C100" s="11" t="s">
        <v>1030</v>
      </c>
      <c r="D100" s="12" t="s">
        <v>371</v>
      </c>
      <c r="E100" s="26" t="s">
        <v>372</v>
      </c>
      <c r="F100" s="26" t="s">
        <v>373</v>
      </c>
      <c r="G100" s="26" t="s">
        <v>381</v>
      </c>
      <c r="H100" s="26" t="s">
        <v>382</v>
      </c>
      <c r="I100" s="26" t="s">
        <v>383</v>
      </c>
      <c r="J100" s="20">
        <v>2</v>
      </c>
      <c r="K100" s="33" t="s">
        <v>378</v>
      </c>
      <c r="L100" s="33" t="s">
        <v>98</v>
      </c>
      <c r="M100" s="20">
        <v>50.71</v>
      </c>
      <c r="N100" s="67">
        <v>2</v>
      </c>
      <c r="O100" s="16" t="s">
        <v>1513</v>
      </c>
      <c r="Q100" s="2" t="s">
        <v>1046</v>
      </c>
      <c r="R100" s="34" t="s">
        <v>1785</v>
      </c>
      <c r="S100" s="88" t="s">
        <v>1786</v>
      </c>
      <c r="T100" s="98" t="s">
        <v>2078</v>
      </c>
    </row>
    <row r="101" spans="1:20" ht="225.75" thickBot="1" x14ac:dyDescent="0.3">
      <c r="A101" s="133">
        <v>91</v>
      </c>
      <c r="B101" s="14" t="s">
        <v>384</v>
      </c>
      <c r="C101" s="11" t="s">
        <v>1030</v>
      </c>
      <c r="D101" s="12" t="s">
        <v>385</v>
      </c>
      <c r="E101" s="26" t="s">
        <v>386</v>
      </c>
      <c r="F101" s="26" t="s">
        <v>387</v>
      </c>
      <c r="G101" s="26" t="s">
        <v>388</v>
      </c>
      <c r="H101" s="26" t="s">
        <v>389</v>
      </c>
      <c r="I101" s="26" t="s">
        <v>390</v>
      </c>
      <c r="J101" s="20">
        <v>3</v>
      </c>
      <c r="K101" s="33" t="s">
        <v>378</v>
      </c>
      <c r="L101" s="33" t="s">
        <v>391</v>
      </c>
      <c r="M101" s="20">
        <v>33.29</v>
      </c>
      <c r="N101" s="67">
        <v>3</v>
      </c>
      <c r="O101" s="16" t="s">
        <v>1513</v>
      </c>
      <c r="Q101" s="2" t="s">
        <v>1046</v>
      </c>
      <c r="R101" s="34" t="s">
        <v>2043</v>
      </c>
      <c r="S101" s="88" t="s">
        <v>2044</v>
      </c>
      <c r="T101" s="97" t="s">
        <v>2078</v>
      </c>
    </row>
    <row r="102" spans="1:20" ht="180.75" thickBot="1" x14ac:dyDescent="0.3">
      <c r="A102" s="133">
        <v>92</v>
      </c>
      <c r="B102" s="14" t="s">
        <v>392</v>
      </c>
      <c r="C102" s="11" t="s">
        <v>1030</v>
      </c>
      <c r="D102" s="12" t="s">
        <v>385</v>
      </c>
      <c r="E102" s="26" t="s">
        <v>386</v>
      </c>
      <c r="F102" s="26" t="s">
        <v>387</v>
      </c>
      <c r="G102" s="26" t="s">
        <v>78</v>
      </c>
      <c r="H102" s="26" t="s">
        <v>79</v>
      </c>
      <c r="I102" s="26" t="s">
        <v>80</v>
      </c>
      <c r="J102" s="20">
        <v>1</v>
      </c>
      <c r="K102" s="33" t="s">
        <v>81</v>
      </c>
      <c r="L102" s="33" t="s">
        <v>82</v>
      </c>
      <c r="M102" s="20">
        <v>31.43</v>
      </c>
      <c r="N102" s="67">
        <v>2</v>
      </c>
      <c r="O102" s="16" t="s">
        <v>1513</v>
      </c>
      <c r="Q102" s="2" t="s">
        <v>1046</v>
      </c>
      <c r="R102" s="34" t="s">
        <v>2045</v>
      </c>
      <c r="S102" s="88" t="s">
        <v>2046</v>
      </c>
      <c r="T102" s="97" t="s">
        <v>2078</v>
      </c>
    </row>
    <row r="103" spans="1:20" ht="165.75" thickBot="1" x14ac:dyDescent="0.3">
      <c r="A103" s="133">
        <v>93</v>
      </c>
      <c r="B103" s="14" t="s">
        <v>393</v>
      </c>
      <c r="C103" s="11" t="s">
        <v>1030</v>
      </c>
      <c r="D103" s="12" t="s">
        <v>385</v>
      </c>
      <c r="E103" s="26" t="s">
        <v>386</v>
      </c>
      <c r="F103" s="26" t="s">
        <v>387</v>
      </c>
      <c r="G103" s="26" t="s">
        <v>145</v>
      </c>
      <c r="H103" s="26" t="s">
        <v>79</v>
      </c>
      <c r="I103" s="26" t="s">
        <v>80</v>
      </c>
      <c r="J103" s="20">
        <v>2</v>
      </c>
      <c r="K103" s="33" t="s">
        <v>122</v>
      </c>
      <c r="L103" s="33" t="s">
        <v>98</v>
      </c>
      <c r="M103" s="20">
        <v>43.57</v>
      </c>
      <c r="N103" s="67">
        <v>2</v>
      </c>
      <c r="O103" s="16" t="s">
        <v>1513</v>
      </c>
      <c r="Q103" s="2" t="s">
        <v>1046</v>
      </c>
      <c r="R103" s="34" t="s">
        <v>2047</v>
      </c>
      <c r="S103" s="88" t="s">
        <v>2048</v>
      </c>
      <c r="T103" s="97" t="s">
        <v>2078</v>
      </c>
    </row>
    <row r="104" spans="1:20" ht="195.75" thickBot="1" x14ac:dyDescent="0.3">
      <c r="A104" s="133">
        <v>94</v>
      </c>
      <c r="B104" s="14" t="s">
        <v>394</v>
      </c>
      <c r="C104" s="11" t="s">
        <v>1030</v>
      </c>
      <c r="D104" s="12" t="s">
        <v>395</v>
      </c>
      <c r="E104" s="26" t="s">
        <v>396</v>
      </c>
      <c r="F104" s="26" t="s">
        <v>397</v>
      </c>
      <c r="G104" s="26" t="s">
        <v>398</v>
      </c>
      <c r="H104" s="26" t="s">
        <v>399</v>
      </c>
      <c r="I104" s="26" t="s">
        <v>400</v>
      </c>
      <c r="J104" s="20">
        <v>1</v>
      </c>
      <c r="K104" s="33" t="s">
        <v>224</v>
      </c>
      <c r="L104" s="33" t="s">
        <v>401</v>
      </c>
      <c r="M104" s="20">
        <v>17</v>
      </c>
      <c r="N104" s="67">
        <v>1</v>
      </c>
      <c r="O104" s="16" t="s">
        <v>1513</v>
      </c>
      <c r="Q104" s="2" t="s">
        <v>1047</v>
      </c>
      <c r="R104" s="34" t="s">
        <v>1925</v>
      </c>
      <c r="S104" s="88" t="s">
        <v>1926</v>
      </c>
      <c r="T104" s="97" t="s">
        <v>2078</v>
      </c>
    </row>
    <row r="105" spans="1:20" ht="225.75" thickBot="1" x14ac:dyDescent="0.3">
      <c r="A105" s="133">
        <v>95</v>
      </c>
      <c r="B105" s="14" t="s">
        <v>402</v>
      </c>
      <c r="C105" s="11" t="s">
        <v>1030</v>
      </c>
      <c r="D105" s="12" t="s">
        <v>395</v>
      </c>
      <c r="E105" s="26" t="s">
        <v>396</v>
      </c>
      <c r="F105" s="26" t="s">
        <v>397</v>
      </c>
      <c r="G105" s="26" t="s">
        <v>403</v>
      </c>
      <c r="H105" s="26" t="s">
        <v>404</v>
      </c>
      <c r="I105" s="26" t="s">
        <v>405</v>
      </c>
      <c r="J105" s="20">
        <v>1</v>
      </c>
      <c r="K105" s="33" t="s">
        <v>406</v>
      </c>
      <c r="L105" s="33" t="s">
        <v>258</v>
      </c>
      <c r="M105" s="20">
        <v>10.57</v>
      </c>
      <c r="N105" s="67">
        <v>1</v>
      </c>
      <c r="O105" s="16" t="s">
        <v>1513</v>
      </c>
      <c r="Q105" s="2" t="s">
        <v>1047</v>
      </c>
      <c r="R105" s="34" t="s">
        <v>1927</v>
      </c>
      <c r="S105" s="88" t="s">
        <v>1928</v>
      </c>
      <c r="T105" s="97" t="s">
        <v>2078</v>
      </c>
    </row>
    <row r="106" spans="1:20" ht="255.75" thickBot="1" x14ac:dyDescent="0.3">
      <c r="A106" s="133">
        <v>96</v>
      </c>
      <c r="B106" s="14" t="s">
        <v>407</v>
      </c>
      <c r="C106" s="11" t="s">
        <v>1030</v>
      </c>
      <c r="D106" s="12" t="s">
        <v>408</v>
      </c>
      <c r="E106" s="26" t="s">
        <v>409</v>
      </c>
      <c r="F106" s="26" t="s">
        <v>410</v>
      </c>
      <c r="G106" s="26" t="s">
        <v>411</v>
      </c>
      <c r="H106" s="111" t="s">
        <v>79</v>
      </c>
      <c r="I106" s="26" t="s">
        <v>80</v>
      </c>
      <c r="J106" s="20">
        <v>1</v>
      </c>
      <c r="K106" s="33" t="s">
        <v>81</v>
      </c>
      <c r="L106" s="33" t="s">
        <v>82</v>
      </c>
      <c r="M106" s="20">
        <v>31.43</v>
      </c>
      <c r="N106" s="67">
        <v>1</v>
      </c>
      <c r="O106" s="16" t="s">
        <v>1513</v>
      </c>
      <c r="Q106" s="2" t="s">
        <v>1048</v>
      </c>
      <c r="R106" s="34" t="s">
        <v>1065</v>
      </c>
      <c r="S106" s="88" t="s">
        <v>1066</v>
      </c>
      <c r="T106" s="97" t="s">
        <v>2078</v>
      </c>
    </row>
    <row r="107" spans="1:20" ht="409.6" thickBot="1" x14ac:dyDescent="0.3">
      <c r="A107" s="133">
        <v>97</v>
      </c>
      <c r="B107" s="14" t="s">
        <v>412</v>
      </c>
      <c r="C107" s="11" t="s">
        <v>1030</v>
      </c>
      <c r="D107" s="12" t="s">
        <v>413</v>
      </c>
      <c r="E107" s="26" t="s">
        <v>414</v>
      </c>
      <c r="F107" s="26" t="s">
        <v>415</v>
      </c>
      <c r="G107" s="26" t="s">
        <v>416</v>
      </c>
      <c r="H107" s="26" t="s">
        <v>417</v>
      </c>
      <c r="I107" s="26" t="s">
        <v>418</v>
      </c>
      <c r="J107" s="20">
        <v>33</v>
      </c>
      <c r="K107" s="33" t="s">
        <v>205</v>
      </c>
      <c r="L107" s="33" t="s">
        <v>90</v>
      </c>
      <c r="M107" s="20">
        <v>12.86</v>
      </c>
      <c r="N107" s="66">
        <f>1+(31)+1</f>
        <v>33</v>
      </c>
      <c r="O107" s="72" t="s">
        <v>1513</v>
      </c>
      <c r="Q107" s="2" t="s">
        <v>1048</v>
      </c>
      <c r="R107" s="34" t="s">
        <v>1882</v>
      </c>
      <c r="S107" s="88" t="s">
        <v>1883</v>
      </c>
      <c r="T107" s="101" t="s">
        <v>2079</v>
      </c>
    </row>
    <row r="108" spans="1:20" ht="255.75" thickBot="1" x14ac:dyDescent="0.3">
      <c r="A108" s="133">
        <v>98</v>
      </c>
      <c r="B108" s="14" t="s">
        <v>419</v>
      </c>
      <c r="C108" s="11" t="s">
        <v>1030</v>
      </c>
      <c r="D108" s="12" t="s">
        <v>420</v>
      </c>
      <c r="E108" s="26" t="s">
        <v>421</v>
      </c>
      <c r="F108" s="26" t="s">
        <v>422</v>
      </c>
      <c r="G108" s="26" t="s">
        <v>423</v>
      </c>
      <c r="H108" s="111" t="s">
        <v>424</v>
      </c>
      <c r="I108" s="26" t="s">
        <v>425</v>
      </c>
      <c r="J108" s="20">
        <v>1</v>
      </c>
      <c r="K108" s="33" t="s">
        <v>426</v>
      </c>
      <c r="L108" s="33" t="s">
        <v>426</v>
      </c>
      <c r="M108" s="20">
        <v>0</v>
      </c>
      <c r="N108" s="67">
        <v>1</v>
      </c>
      <c r="O108" s="16" t="s">
        <v>1513</v>
      </c>
      <c r="Q108" s="2" t="s">
        <v>1048</v>
      </c>
      <c r="R108" s="34" t="s">
        <v>1914</v>
      </c>
      <c r="S108" s="88" t="s">
        <v>1915</v>
      </c>
      <c r="T108" s="97" t="s">
        <v>2078</v>
      </c>
    </row>
    <row r="109" spans="1:20" ht="225.75" thickBot="1" x14ac:dyDescent="0.3">
      <c r="A109" s="133">
        <v>99</v>
      </c>
      <c r="B109" s="14" t="s">
        <v>427</v>
      </c>
      <c r="C109" s="11" t="s">
        <v>1030</v>
      </c>
      <c r="D109" s="12" t="s">
        <v>420</v>
      </c>
      <c r="E109" s="26" t="s">
        <v>428</v>
      </c>
      <c r="F109" s="26" t="s">
        <v>429</v>
      </c>
      <c r="G109" s="26" t="s">
        <v>430</v>
      </c>
      <c r="H109" s="111" t="s">
        <v>431</v>
      </c>
      <c r="I109" s="26" t="s">
        <v>432</v>
      </c>
      <c r="J109" s="20">
        <v>1</v>
      </c>
      <c r="K109" s="33" t="s">
        <v>224</v>
      </c>
      <c r="L109" s="33" t="s">
        <v>258</v>
      </c>
      <c r="M109" s="20">
        <v>8.14</v>
      </c>
      <c r="N109" s="67">
        <v>1</v>
      </c>
      <c r="O109" s="16" t="s">
        <v>1513</v>
      </c>
      <c r="Q109" s="2" t="s">
        <v>1048</v>
      </c>
      <c r="R109" s="34" t="s">
        <v>1916</v>
      </c>
      <c r="S109" s="88" t="s">
        <v>1917</v>
      </c>
      <c r="T109" s="97" t="s">
        <v>2078</v>
      </c>
    </row>
    <row r="110" spans="1:20" ht="225.75" thickBot="1" x14ac:dyDescent="0.3">
      <c r="A110" s="133">
        <v>100</v>
      </c>
      <c r="B110" s="14" t="s">
        <v>433</v>
      </c>
      <c r="C110" s="11" t="s">
        <v>1030</v>
      </c>
      <c r="D110" s="12" t="s">
        <v>434</v>
      </c>
      <c r="E110" s="26" t="s">
        <v>428</v>
      </c>
      <c r="F110" s="26" t="s">
        <v>435</v>
      </c>
      <c r="G110" s="26" t="s">
        <v>145</v>
      </c>
      <c r="H110" s="26" t="s">
        <v>79</v>
      </c>
      <c r="I110" s="26" t="s">
        <v>80</v>
      </c>
      <c r="J110" s="20">
        <v>2</v>
      </c>
      <c r="K110" s="33" t="s">
        <v>122</v>
      </c>
      <c r="L110" s="33" t="s">
        <v>98</v>
      </c>
      <c r="M110" s="20">
        <v>43.57</v>
      </c>
      <c r="N110" s="67">
        <v>2</v>
      </c>
      <c r="O110" s="16" t="s">
        <v>1513</v>
      </c>
      <c r="Q110" s="2" t="s">
        <v>1049</v>
      </c>
      <c r="R110" s="34" t="s">
        <v>2049</v>
      </c>
      <c r="S110" s="88" t="s">
        <v>2050</v>
      </c>
      <c r="T110" s="97" t="s">
        <v>2078</v>
      </c>
    </row>
    <row r="111" spans="1:20" ht="225.75" thickBot="1" x14ac:dyDescent="0.3">
      <c r="A111" s="133">
        <v>101</v>
      </c>
      <c r="B111" s="14" t="s">
        <v>436</v>
      </c>
      <c r="C111" s="11" t="s">
        <v>1030</v>
      </c>
      <c r="D111" s="12" t="s">
        <v>434</v>
      </c>
      <c r="E111" s="26" t="s">
        <v>428</v>
      </c>
      <c r="F111" s="26" t="s">
        <v>435</v>
      </c>
      <c r="G111" s="26" t="s">
        <v>78</v>
      </c>
      <c r="H111" s="26" t="s">
        <v>79</v>
      </c>
      <c r="I111" s="26" t="s">
        <v>80</v>
      </c>
      <c r="J111" s="20">
        <v>1</v>
      </c>
      <c r="K111" s="33" t="s">
        <v>81</v>
      </c>
      <c r="L111" s="33" t="s">
        <v>82</v>
      </c>
      <c r="M111" s="20">
        <v>31.43</v>
      </c>
      <c r="N111" s="67">
        <v>2</v>
      </c>
      <c r="O111" s="16" t="s">
        <v>1513</v>
      </c>
      <c r="Q111" s="2" t="s">
        <v>1049</v>
      </c>
      <c r="R111" s="34" t="s">
        <v>2051</v>
      </c>
      <c r="S111" s="88" t="s">
        <v>2052</v>
      </c>
      <c r="T111" s="97" t="s">
        <v>2078</v>
      </c>
    </row>
    <row r="112" spans="1:20" ht="225.75" thickBot="1" x14ac:dyDescent="0.3">
      <c r="A112" s="133">
        <v>102</v>
      </c>
      <c r="B112" s="14" t="s">
        <v>437</v>
      </c>
      <c r="C112" s="11" t="s">
        <v>1030</v>
      </c>
      <c r="D112" s="12" t="s">
        <v>434</v>
      </c>
      <c r="E112" s="26" t="s">
        <v>428</v>
      </c>
      <c r="F112" s="26" t="s">
        <v>435</v>
      </c>
      <c r="G112" s="26" t="s">
        <v>438</v>
      </c>
      <c r="H112" s="26" t="s">
        <v>439</v>
      </c>
      <c r="I112" s="26" t="s">
        <v>440</v>
      </c>
      <c r="J112" s="20">
        <v>1</v>
      </c>
      <c r="K112" s="33" t="s">
        <v>441</v>
      </c>
      <c r="L112" s="33" t="s">
        <v>110</v>
      </c>
      <c r="M112" s="20">
        <v>7</v>
      </c>
      <c r="N112" s="67">
        <v>1</v>
      </c>
      <c r="O112" s="16" t="s">
        <v>1513</v>
      </c>
      <c r="Q112" s="2" t="s">
        <v>1049</v>
      </c>
      <c r="R112" s="83" t="s">
        <v>2053</v>
      </c>
      <c r="S112" s="88" t="s">
        <v>2054</v>
      </c>
      <c r="T112" s="97" t="s">
        <v>2078</v>
      </c>
    </row>
    <row r="113" spans="1:20" ht="225.75" thickBot="1" x14ac:dyDescent="0.3">
      <c r="A113" s="133">
        <v>103</v>
      </c>
      <c r="B113" s="14" t="s">
        <v>442</v>
      </c>
      <c r="C113" s="11" t="s">
        <v>1030</v>
      </c>
      <c r="D113" s="12" t="s">
        <v>434</v>
      </c>
      <c r="E113" s="26" t="s">
        <v>428</v>
      </c>
      <c r="F113" s="26" t="s">
        <v>435</v>
      </c>
      <c r="G113" s="26" t="s">
        <v>438</v>
      </c>
      <c r="H113" s="26" t="s">
        <v>443</v>
      </c>
      <c r="I113" s="26" t="s">
        <v>440</v>
      </c>
      <c r="J113" s="20">
        <v>1</v>
      </c>
      <c r="K113" s="33" t="s">
        <v>110</v>
      </c>
      <c r="L113" s="33" t="s">
        <v>204</v>
      </c>
      <c r="M113" s="20">
        <v>4.1399999999999997</v>
      </c>
      <c r="N113" s="67">
        <v>1</v>
      </c>
      <c r="O113" s="16" t="s">
        <v>1513</v>
      </c>
      <c r="Q113" s="73" t="s">
        <v>1049</v>
      </c>
      <c r="R113" s="70" t="s">
        <v>2055</v>
      </c>
      <c r="S113" s="92" t="s">
        <v>2056</v>
      </c>
      <c r="T113" s="97" t="s">
        <v>2078</v>
      </c>
    </row>
    <row r="114" spans="1:20" ht="225.75" thickBot="1" x14ac:dyDescent="0.3">
      <c r="A114" s="133">
        <v>104</v>
      </c>
      <c r="B114" s="14" t="s">
        <v>444</v>
      </c>
      <c r="C114" s="11" t="s">
        <v>1030</v>
      </c>
      <c r="D114" s="12" t="s">
        <v>434</v>
      </c>
      <c r="E114" s="26" t="s">
        <v>428</v>
      </c>
      <c r="F114" s="26" t="s">
        <v>435</v>
      </c>
      <c r="G114" s="26" t="s">
        <v>445</v>
      </c>
      <c r="H114" s="26" t="s">
        <v>446</v>
      </c>
      <c r="I114" s="26" t="s">
        <v>440</v>
      </c>
      <c r="J114" s="20">
        <v>2</v>
      </c>
      <c r="K114" s="33" t="s">
        <v>441</v>
      </c>
      <c r="L114" s="33" t="s">
        <v>110</v>
      </c>
      <c r="M114" s="20">
        <v>7</v>
      </c>
      <c r="N114" s="67">
        <v>2</v>
      </c>
      <c r="O114" s="16" t="s">
        <v>1513</v>
      </c>
      <c r="Q114" s="2" t="s">
        <v>1049</v>
      </c>
      <c r="R114" s="34" t="s">
        <v>2087</v>
      </c>
      <c r="S114" s="88" t="s">
        <v>2085</v>
      </c>
      <c r="T114" s="97" t="s">
        <v>2078</v>
      </c>
    </row>
    <row r="115" spans="1:20" ht="225.75" thickBot="1" x14ac:dyDescent="0.3">
      <c r="A115" s="133">
        <v>105</v>
      </c>
      <c r="B115" s="14" t="s">
        <v>447</v>
      </c>
      <c r="C115" s="11" t="s">
        <v>1030</v>
      </c>
      <c r="D115" s="12" t="s">
        <v>434</v>
      </c>
      <c r="E115" s="26" t="s">
        <v>428</v>
      </c>
      <c r="F115" s="26" t="s">
        <v>435</v>
      </c>
      <c r="G115" s="26" t="s">
        <v>448</v>
      </c>
      <c r="H115" s="26" t="s">
        <v>449</v>
      </c>
      <c r="I115" s="26" t="s">
        <v>440</v>
      </c>
      <c r="J115" s="20">
        <v>1</v>
      </c>
      <c r="K115" s="33" t="s">
        <v>441</v>
      </c>
      <c r="L115" s="33" t="s">
        <v>98</v>
      </c>
      <c r="M115" s="20">
        <v>54</v>
      </c>
      <c r="N115" s="67">
        <v>1</v>
      </c>
      <c r="O115" s="16" t="s">
        <v>1513</v>
      </c>
      <c r="Q115" s="2" t="s">
        <v>1049</v>
      </c>
      <c r="R115" s="34" t="s">
        <v>2057</v>
      </c>
      <c r="S115" s="88" t="s">
        <v>2058</v>
      </c>
      <c r="T115" s="97" t="s">
        <v>2078</v>
      </c>
    </row>
    <row r="116" spans="1:20" ht="225.75" thickBot="1" x14ac:dyDescent="0.3">
      <c r="A116" s="133">
        <v>106</v>
      </c>
      <c r="B116" s="14" t="s">
        <v>450</v>
      </c>
      <c r="C116" s="11" t="s">
        <v>1030</v>
      </c>
      <c r="D116" s="12" t="s">
        <v>434</v>
      </c>
      <c r="E116" s="26" t="s">
        <v>428</v>
      </c>
      <c r="F116" s="26" t="s">
        <v>435</v>
      </c>
      <c r="G116" s="26" t="s">
        <v>451</v>
      </c>
      <c r="H116" s="26" t="s">
        <v>452</v>
      </c>
      <c r="I116" s="26" t="s">
        <v>453</v>
      </c>
      <c r="J116" s="20">
        <v>1</v>
      </c>
      <c r="K116" s="33" t="s">
        <v>82</v>
      </c>
      <c r="L116" s="33" t="s">
        <v>454</v>
      </c>
      <c r="M116" s="20">
        <v>16.27</v>
      </c>
      <c r="N116" s="67">
        <v>1</v>
      </c>
      <c r="O116" s="26" t="s">
        <v>1848</v>
      </c>
      <c r="Q116" s="2" t="s">
        <v>1049</v>
      </c>
      <c r="R116" s="34" t="s">
        <v>1479</v>
      </c>
      <c r="S116" s="88" t="s">
        <v>1480</v>
      </c>
      <c r="T116" s="97" t="s">
        <v>2078</v>
      </c>
    </row>
    <row r="117" spans="1:20" ht="180.75" thickBot="1" x14ac:dyDescent="0.3">
      <c r="A117" s="133">
        <v>107</v>
      </c>
      <c r="B117" s="14" t="s">
        <v>455</v>
      </c>
      <c r="C117" s="11" t="s">
        <v>1030</v>
      </c>
      <c r="D117" s="12" t="s">
        <v>456</v>
      </c>
      <c r="E117" s="26" t="s">
        <v>457</v>
      </c>
      <c r="F117" s="26" t="s">
        <v>112</v>
      </c>
      <c r="G117" s="26" t="s">
        <v>113</v>
      </c>
      <c r="H117" s="26" t="s">
        <v>79</v>
      </c>
      <c r="I117" s="26" t="s">
        <v>80</v>
      </c>
      <c r="J117" s="20">
        <v>1</v>
      </c>
      <c r="K117" s="33" t="s">
        <v>81</v>
      </c>
      <c r="L117" s="33" t="s">
        <v>82</v>
      </c>
      <c r="M117" s="20">
        <v>31.43</v>
      </c>
      <c r="N117" s="67">
        <v>1</v>
      </c>
      <c r="O117" s="16" t="s">
        <v>1513</v>
      </c>
      <c r="Q117" s="1" t="s">
        <v>1042</v>
      </c>
      <c r="R117" s="34" t="s">
        <v>1412</v>
      </c>
      <c r="S117" s="88" t="s">
        <v>1423</v>
      </c>
      <c r="T117" s="97" t="s">
        <v>2078</v>
      </c>
    </row>
    <row r="118" spans="1:20" ht="195.75" thickBot="1" x14ac:dyDescent="0.3">
      <c r="A118" s="133">
        <v>108</v>
      </c>
      <c r="B118" s="14" t="s">
        <v>458</v>
      </c>
      <c r="C118" s="11" t="s">
        <v>1030</v>
      </c>
      <c r="D118" s="12" t="s">
        <v>459</v>
      </c>
      <c r="E118" s="26" t="s">
        <v>460</v>
      </c>
      <c r="F118" s="26" t="s">
        <v>86</v>
      </c>
      <c r="G118" s="26" t="s">
        <v>87</v>
      </c>
      <c r="H118" s="26" t="s">
        <v>88</v>
      </c>
      <c r="I118" s="26" t="s">
        <v>89</v>
      </c>
      <c r="J118" s="20">
        <v>1</v>
      </c>
      <c r="K118" s="33" t="s">
        <v>81</v>
      </c>
      <c r="L118" s="33" t="s">
        <v>90</v>
      </c>
      <c r="M118" s="20">
        <v>27</v>
      </c>
      <c r="N118" s="67">
        <v>1</v>
      </c>
      <c r="O118" s="16" t="s">
        <v>1513</v>
      </c>
      <c r="Q118" s="1" t="s">
        <v>1042</v>
      </c>
      <c r="R118" s="34" t="s">
        <v>1875</v>
      </c>
      <c r="S118" s="88" t="s">
        <v>1918</v>
      </c>
      <c r="T118" s="97" t="s">
        <v>2078</v>
      </c>
    </row>
    <row r="119" spans="1:20" ht="255.75" thickBot="1" x14ac:dyDescent="0.3">
      <c r="A119" s="133">
        <v>109</v>
      </c>
      <c r="B119" s="14" t="s">
        <v>461</v>
      </c>
      <c r="C119" s="11" t="s">
        <v>1030</v>
      </c>
      <c r="D119" s="12" t="s">
        <v>462</v>
      </c>
      <c r="E119" s="26" t="s">
        <v>463</v>
      </c>
      <c r="F119" s="26" t="s">
        <v>464</v>
      </c>
      <c r="G119" s="26" t="s">
        <v>145</v>
      </c>
      <c r="H119" s="26" t="s">
        <v>79</v>
      </c>
      <c r="I119" s="26" t="s">
        <v>80</v>
      </c>
      <c r="J119" s="20">
        <v>2</v>
      </c>
      <c r="K119" s="33" t="s">
        <v>122</v>
      </c>
      <c r="L119" s="33" t="s">
        <v>98</v>
      </c>
      <c r="M119" s="20">
        <v>43.57</v>
      </c>
      <c r="N119" s="67">
        <v>2</v>
      </c>
      <c r="O119" s="16" t="s">
        <v>1513</v>
      </c>
      <c r="Q119" s="2" t="s">
        <v>1049</v>
      </c>
      <c r="R119" s="34" t="s">
        <v>2059</v>
      </c>
      <c r="S119" s="88" t="s">
        <v>2060</v>
      </c>
      <c r="T119" s="97" t="s">
        <v>2078</v>
      </c>
    </row>
    <row r="120" spans="1:20" ht="255.75" thickBot="1" x14ac:dyDescent="0.3">
      <c r="A120" s="133">
        <v>110</v>
      </c>
      <c r="B120" s="14" t="s">
        <v>465</v>
      </c>
      <c r="C120" s="11" t="s">
        <v>1030</v>
      </c>
      <c r="D120" s="12" t="s">
        <v>462</v>
      </c>
      <c r="E120" s="26" t="s">
        <v>463</v>
      </c>
      <c r="F120" s="26" t="s">
        <v>464</v>
      </c>
      <c r="G120" s="26" t="s">
        <v>78</v>
      </c>
      <c r="H120" s="26" t="s">
        <v>79</v>
      </c>
      <c r="I120" s="26" t="s">
        <v>80</v>
      </c>
      <c r="J120" s="20">
        <v>1</v>
      </c>
      <c r="K120" s="33" t="s">
        <v>81</v>
      </c>
      <c r="L120" s="33" t="s">
        <v>82</v>
      </c>
      <c r="M120" s="20">
        <v>31.43</v>
      </c>
      <c r="N120" s="67">
        <v>2</v>
      </c>
      <c r="O120" s="16" t="s">
        <v>1513</v>
      </c>
      <c r="Q120" s="2" t="s">
        <v>1049</v>
      </c>
      <c r="R120" s="34" t="s">
        <v>2061</v>
      </c>
      <c r="S120" s="88" t="s">
        <v>2062</v>
      </c>
      <c r="T120" s="97" t="s">
        <v>2078</v>
      </c>
    </row>
    <row r="121" spans="1:20" ht="255.75" thickBot="1" x14ac:dyDescent="0.3">
      <c r="A121" s="133">
        <v>111</v>
      </c>
      <c r="B121" s="14" t="s">
        <v>466</v>
      </c>
      <c r="C121" s="11" t="s">
        <v>1030</v>
      </c>
      <c r="D121" s="12" t="s">
        <v>462</v>
      </c>
      <c r="E121" s="26" t="s">
        <v>463</v>
      </c>
      <c r="F121" s="26" t="s">
        <v>464</v>
      </c>
      <c r="G121" s="26" t="s">
        <v>467</v>
      </c>
      <c r="H121" s="26" t="s">
        <v>439</v>
      </c>
      <c r="I121" s="26" t="s">
        <v>440</v>
      </c>
      <c r="J121" s="20">
        <v>1</v>
      </c>
      <c r="K121" s="33" t="s">
        <v>441</v>
      </c>
      <c r="L121" s="33" t="s">
        <v>110</v>
      </c>
      <c r="M121" s="20">
        <v>7</v>
      </c>
      <c r="N121" s="67">
        <v>1</v>
      </c>
      <c r="O121" s="16" t="s">
        <v>1513</v>
      </c>
      <c r="Q121" s="2" t="s">
        <v>1049</v>
      </c>
      <c r="R121" s="34" t="s">
        <v>2063</v>
      </c>
      <c r="S121" s="88" t="s">
        <v>2064</v>
      </c>
      <c r="T121" s="97" t="s">
        <v>2078</v>
      </c>
    </row>
    <row r="122" spans="1:20" ht="255.75" thickBot="1" x14ac:dyDescent="0.3">
      <c r="A122" s="133">
        <v>112</v>
      </c>
      <c r="B122" s="14" t="s">
        <v>468</v>
      </c>
      <c r="C122" s="11" t="s">
        <v>1030</v>
      </c>
      <c r="D122" s="12" t="s">
        <v>462</v>
      </c>
      <c r="E122" s="26" t="s">
        <v>463</v>
      </c>
      <c r="F122" s="26" t="s">
        <v>464</v>
      </c>
      <c r="G122" s="26" t="s">
        <v>467</v>
      </c>
      <c r="H122" s="26" t="s">
        <v>443</v>
      </c>
      <c r="I122" s="26" t="s">
        <v>440</v>
      </c>
      <c r="J122" s="20">
        <v>1</v>
      </c>
      <c r="K122" s="33" t="s">
        <v>110</v>
      </c>
      <c r="L122" s="33" t="s">
        <v>204</v>
      </c>
      <c r="M122" s="20">
        <v>4.1399999999999997</v>
      </c>
      <c r="N122" s="67">
        <v>1</v>
      </c>
      <c r="O122" s="16" t="s">
        <v>1513</v>
      </c>
      <c r="Q122" s="2" t="s">
        <v>1049</v>
      </c>
      <c r="R122" s="34" t="s">
        <v>2087</v>
      </c>
      <c r="S122" s="88" t="s">
        <v>2086</v>
      </c>
      <c r="T122" s="97" t="s">
        <v>2078</v>
      </c>
    </row>
    <row r="123" spans="1:20" ht="255.75" thickBot="1" x14ac:dyDescent="0.3">
      <c r="A123" s="133">
        <v>113</v>
      </c>
      <c r="B123" s="14" t="s">
        <v>469</v>
      </c>
      <c r="C123" s="11" t="s">
        <v>1030</v>
      </c>
      <c r="D123" s="12" t="s">
        <v>462</v>
      </c>
      <c r="E123" s="26" t="s">
        <v>463</v>
      </c>
      <c r="F123" s="26" t="s">
        <v>464</v>
      </c>
      <c r="G123" s="26" t="s">
        <v>470</v>
      </c>
      <c r="H123" s="26" t="s">
        <v>446</v>
      </c>
      <c r="I123" s="26" t="s">
        <v>440</v>
      </c>
      <c r="J123" s="20">
        <v>2</v>
      </c>
      <c r="K123" s="33" t="s">
        <v>441</v>
      </c>
      <c r="L123" s="33" t="s">
        <v>110</v>
      </c>
      <c r="M123" s="20">
        <v>7</v>
      </c>
      <c r="N123" s="67">
        <v>2</v>
      </c>
      <c r="O123" s="16" t="s">
        <v>1513</v>
      </c>
      <c r="Q123" s="2" t="s">
        <v>1049</v>
      </c>
      <c r="R123" s="34" t="s">
        <v>2087</v>
      </c>
      <c r="S123" s="88" t="s">
        <v>2086</v>
      </c>
      <c r="T123" s="97" t="s">
        <v>2078</v>
      </c>
    </row>
    <row r="124" spans="1:20" ht="255.75" thickBot="1" x14ac:dyDescent="0.3">
      <c r="A124" s="133">
        <v>114</v>
      </c>
      <c r="B124" s="14" t="s">
        <v>471</v>
      </c>
      <c r="C124" s="11" t="s">
        <v>1030</v>
      </c>
      <c r="D124" s="12" t="s">
        <v>462</v>
      </c>
      <c r="E124" s="26" t="s">
        <v>463</v>
      </c>
      <c r="F124" s="26" t="s">
        <v>464</v>
      </c>
      <c r="G124" s="26" t="s">
        <v>448</v>
      </c>
      <c r="H124" s="26" t="s">
        <v>449</v>
      </c>
      <c r="I124" s="26" t="s">
        <v>440</v>
      </c>
      <c r="J124" s="20">
        <v>1</v>
      </c>
      <c r="K124" s="33" t="s">
        <v>441</v>
      </c>
      <c r="L124" s="33" t="s">
        <v>98</v>
      </c>
      <c r="M124" s="20">
        <v>54</v>
      </c>
      <c r="N124" s="67">
        <v>1</v>
      </c>
      <c r="O124" s="16" t="s">
        <v>1513</v>
      </c>
      <c r="Q124" s="2" t="s">
        <v>1049</v>
      </c>
      <c r="R124" s="34" t="s">
        <v>2065</v>
      </c>
      <c r="S124" s="88" t="s">
        <v>2066</v>
      </c>
      <c r="T124" s="97" t="s">
        <v>2078</v>
      </c>
    </row>
    <row r="125" spans="1:20" ht="375.75" thickBot="1" x14ac:dyDescent="0.3">
      <c r="A125" s="133">
        <v>115</v>
      </c>
      <c r="B125" s="14" t="s">
        <v>472</v>
      </c>
      <c r="C125" s="11" t="s">
        <v>1030</v>
      </c>
      <c r="D125" s="12" t="s">
        <v>473</v>
      </c>
      <c r="E125" s="26" t="s">
        <v>474</v>
      </c>
      <c r="F125" s="26" t="s">
        <v>475</v>
      </c>
      <c r="G125" s="26" t="s">
        <v>476</v>
      </c>
      <c r="H125" s="26" t="s">
        <v>477</v>
      </c>
      <c r="I125" s="26" t="s">
        <v>478</v>
      </c>
      <c r="J125" s="20">
        <v>1</v>
      </c>
      <c r="K125" s="33" t="s">
        <v>224</v>
      </c>
      <c r="L125" s="33" t="s">
        <v>98</v>
      </c>
      <c r="M125" s="20">
        <v>47.57</v>
      </c>
      <c r="N125" s="66">
        <v>1</v>
      </c>
      <c r="O125" s="16" t="s">
        <v>1513</v>
      </c>
      <c r="Q125" s="2" t="s">
        <v>1050</v>
      </c>
      <c r="R125" s="34" t="s">
        <v>1531</v>
      </c>
      <c r="S125" s="94" t="s">
        <v>1532</v>
      </c>
      <c r="T125" s="98" t="s">
        <v>2078</v>
      </c>
    </row>
    <row r="126" spans="1:20" ht="315.75" thickBot="1" x14ac:dyDescent="0.3">
      <c r="A126" s="133">
        <v>116</v>
      </c>
      <c r="B126" s="14" t="s">
        <v>479</v>
      </c>
      <c r="C126" s="11" t="s">
        <v>1030</v>
      </c>
      <c r="D126" s="12" t="s">
        <v>473</v>
      </c>
      <c r="E126" s="26" t="s">
        <v>474</v>
      </c>
      <c r="F126" s="26" t="s">
        <v>475</v>
      </c>
      <c r="G126" s="26" t="s">
        <v>476</v>
      </c>
      <c r="H126" s="26" t="s">
        <v>480</v>
      </c>
      <c r="I126" s="26" t="s">
        <v>481</v>
      </c>
      <c r="J126" s="20">
        <v>1</v>
      </c>
      <c r="K126" s="33" t="s">
        <v>224</v>
      </c>
      <c r="L126" s="33" t="s">
        <v>98</v>
      </c>
      <c r="M126" s="20">
        <v>47.57</v>
      </c>
      <c r="N126" s="66">
        <v>1</v>
      </c>
      <c r="O126" s="16" t="s">
        <v>1513</v>
      </c>
      <c r="Q126" s="2" t="s">
        <v>1050</v>
      </c>
      <c r="R126" s="34" t="s">
        <v>1533</v>
      </c>
      <c r="S126" s="88" t="s">
        <v>1534</v>
      </c>
      <c r="T126" s="98" t="s">
        <v>2078</v>
      </c>
    </row>
    <row r="127" spans="1:20" ht="409.6" thickBot="1" x14ac:dyDescent="0.3">
      <c r="A127" s="133">
        <v>117</v>
      </c>
      <c r="B127" s="14" t="s">
        <v>482</v>
      </c>
      <c r="C127" s="11" t="s">
        <v>1030</v>
      </c>
      <c r="D127" s="12" t="s">
        <v>473</v>
      </c>
      <c r="E127" s="26" t="s">
        <v>483</v>
      </c>
      <c r="F127" s="26" t="s">
        <v>484</v>
      </c>
      <c r="G127" s="26" t="s">
        <v>485</v>
      </c>
      <c r="H127" s="26" t="s">
        <v>486</v>
      </c>
      <c r="I127" s="26" t="s">
        <v>487</v>
      </c>
      <c r="J127" s="20">
        <v>1</v>
      </c>
      <c r="K127" s="33" t="s">
        <v>224</v>
      </c>
      <c r="L127" s="33" t="s">
        <v>98</v>
      </c>
      <c r="M127" s="20">
        <v>47.57</v>
      </c>
      <c r="N127" s="66">
        <v>1</v>
      </c>
      <c r="O127" s="16" t="s">
        <v>1513</v>
      </c>
      <c r="Q127" s="2" t="s">
        <v>1050</v>
      </c>
      <c r="R127" s="34" t="s">
        <v>1535</v>
      </c>
      <c r="S127" s="88" t="s">
        <v>1536</v>
      </c>
      <c r="T127" s="98" t="s">
        <v>2078</v>
      </c>
    </row>
    <row r="128" spans="1:20" ht="90.75" thickBot="1" x14ac:dyDescent="0.3">
      <c r="A128" s="133">
        <v>118</v>
      </c>
      <c r="B128" s="14" t="s">
        <v>488</v>
      </c>
      <c r="C128" s="11" t="s">
        <v>1030</v>
      </c>
      <c r="D128" s="12" t="s">
        <v>489</v>
      </c>
      <c r="E128" s="26" t="s">
        <v>490</v>
      </c>
      <c r="F128" s="26" t="s">
        <v>491</v>
      </c>
      <c r="G128" s="26" t="s">
        <v>492</v>
      </c>
      <c r="H128" s="111" t="s">
        <v>493</v>
      </c>
      <c r="I128" s="26" t="s">
        <v>494</v>
      </c>
      <c r="J128" s="20">
        <v>1</v>
      </c>
      <c r="K128" s="33" t="s">
        <v>122</v>
      </c>
      <c r="L128" s="33" t="s">
        <v>379</v>
      </c>
      <c r="M128" s="20">
        <v>4.29</v>
      </c>
      <c r="N128" s="67">
        <v>1</v>
      </c>
      <c r="O128" s="16" t="s">
        <v>1513</v>
      </c>
      <c r="Q128" s="2" t="s">
        <v>1051</v>
      </c>
      <c r="R128" s="34" t="s">
        <v>1919</v>
      </c>
      <c r="S128" s="88" t="s">
        <v>1920</v>
      </c>
      <c r="T128" s="98" t="s">
        <v>2078</v>
      </c>
    </row>
    <row r="129" spans="1:20" ht="90.75" thickBot="1" x14ac:dyDescent="0.3">
      <c r="A129" s="133">
        <v>119</v>
      </c>
      <c r="B129" s="14" t="s">
        <v>495</v>
      </c>
      <c r="C129" s="11" t="s">
        <v>1030</v>
      </c>
      <c r="D129" s="12" t="s">
        <v>489</v>
      </c>
      <c r="E129" s="26" t="s">
        <v>490</v>
      </c>
      <c r="F129" s="26" t="s">
        <v>491</v>
      </c>
      <c r="G129" s="26" t="s">
        <v>492</v>
      </c>
      <c r="H129" s="111" t="s">
        <v>496</v>
      </c>
      <c r="I129" s="26" t="s">
        <v>497</v>
      </c>
      <c r="J129" s="20">
        <v>1</v>
      </c>
      <c r="K129" s="33" t="s">
        <v>378</v>
      </c>
      <c r="L129" s="33" t="s">
        <v>204</v>
      </c>
      <c r="M129" s="20">
        <v>7</v>
      </c>
      <c r="N129" s="67">
        <v>1</v>
      </c>
      <c r="O129" s="16" t="s">
        <v>1513</v>
      </c>
      <c r="Q129" s="2" t="s">
        <v>1051</v>
      </c>
      <c r="R129" s="34" t="s">
        <v>1921</v>
      </c>
      <c r="S129" s="88" t="s">
        <v>1922</v>
      </c>
      <c r="T129" s="98" t="s">
        <v>2078</v>
      </c>
    </row>
    <row r="130" spans="1:20" ht="225.75" thickBot="1" x14ac:dyDescent="0.3">
      <c r="A130" s="133">
        <v>120</v>
      </c>
      <c r="B130" s="14" t="s">
        <v>498</v>
      </c>
      <c r="C130" s="11" t="s">
        <v>1030</v>
      </c>
      <c r="D130" s="12" t="s">
        <v>489</v>
      </c>
      <c r="E130" s="26" t="s">
        <v>490</v>
      </c>
      <c r="F130" s="26" t="s">
        <v>491</v>
      </c>
      <c r="G130" s="26" t="s">
        <v>499</v>
      </c>
      <c r="H130" s="26" t="s">
        <v>500</v>
      </c>
      <c r="I130" s="26" t="s">
        <v>501</v>
      </c>
      <c r="J130" s="20">
        <v>11</v>
      </c>
      <c r="K130" s="33" t="s">
        <v>502</v>
      </c>
      <c r="L130" s="33" t="s">
        <v>98</v>
      </c>
      <c r="M130" s="20">
        <v>47.29</v>
      </c>
      <c r="N130" s="67">
        <v>12</v>
      </c>
      <c r="O130" s="65" t="s">
        <v>1849</v>
      </c>
      <c r="Q130" s="2" t="s">
        <v>1052</v>
      </c>
      <c r="R130" s="34" t="s">
        <v>1070</v>
      </c>
      <c r="S130" s="88" t="s">
        <v>1071</v>
      </c>
      <c r="T130" s="98" t="s">
        <v>2078</v>
      </c>
    </row>
    <row r="131" spans="1:20" ht="90.75" thickBot="1" x14ac:dyDescent="0.3">
      <c r="A131" s="133">
        <v>121</v>
      </c>
      <c r="B131" s="14" t="s">
        <v>504</v>
      </c>
      <c r="C131" s="11" t="s">
        <v>1030</v>
      </c>
      <c r="D131" s="12" t="s">
        <v>489</v>
      </c>
      <c r="E131" s="26" t="s">
        <v>490</v>
      </c>
      <c r="F131" s="26" t="s">
        <v>491</v>
      </c>
      <c r="G131" s="26" t="s">
        <v>505</v>
      </c>
      <c r="H131" s="111" t="s">
        <v>506</v>
      </c>
      <c r="I131" s="26" t="s">
        <v>507</v>
      </c>
      <c r="J131" s="20">
        <v>3</v>
      </c>
      <c r="K131" s="33" t="s">
        <v>508</v>
      </c>
      <c r="L131" s="33" t="s">
        <v>509</v>
      </c>
      <c r="M131" s="20">
        <v>37.29</v>
      </c>
      <c r="N131" s="67">
        <v>3</v>
      </c>
      <c r="O131" s="16" t="s">
        <v>1513</v>
      </c>
      <c r="Q131" s="2" t="s">
        <v>1051</v>
      </c>
      <c r="R131" s="34" t="s">
        <v>1080</v>
      </c>
      <c r="S131" s="88" t="s">
        <v>1081</v>
      </c>
      <c r="T131" s="98" t="s">
        <v>2078</v>
      </c>
    </row>
    <row r="132" spans="1:20" ht="195.75" thickBot="1" x14ac:dyDescent="0.3">
      <c r="A132" s="133">
        <v>122</v>
      </c>
      <c r="B132" s="14" t="s">
        <v>510</v>
      </c>
      <c r="C132" s="11" t="s">
        <v>1030</v>
      </c>
      <c r="D132" s="12" t="s">
        <v>489</v>
      </c>
      <c r="E132" s="26" t="s">
        <v>490</v>
      </c>
      <c r="F132" s="26" t="s">
        <v>491</v>
      </c>
      <c r="G132" s="26" t="s">
        <v>511</v>
      </c>
      <c r="H132" s="26" t="s">
        <v>512</v>
      </c>
      <c r="I132" s="26" t="s">
        <v>513</v>
      </c>
      <c r="J132" s="20">
        <v>4</v>
      </c>
      <c r="K132" s="33" t="s">
        <v>508</v>
      </c>
      <c r="L132" s="33" t="s">
        <v>514</v>
      </c>
      <c r="M132" s="20">
        <v>41</v>
      </c>
      <c r="N132" s="67">
        <f>3+1</f>
        <v>4</v>
      </c>
      <c r="O132" s="16" t="s">
        <v>1513</v>
      </c>
      <c r="Q132" s="2" t="s">
        <v>1051</v>
      </c>
      <c r="R132" s="34" t="s">
        <v>1537</v>
      </c>
      <c r="S132" s="88" t="s">
        <v>1538</v>
      </c>
      <c r="T132" s="98" t="s">
        <v>2078</v>
      </c>
    </row>
    <row r="133" spans="1:20" ht="225.75" thickBot="1" x14ac:dyDescent="0.3">
      <c r="A133" s="133">
        <v>123</v>
      </c>
      <c r="B133" s="14" t="s">
        <v>515</v>
      </c>
      <c r="C133" s="11" t="s">
        <v>1030</v>
      </c>
      <c r="D133" s="12" t="s">
        <v>489</v>
      </c>
      <c r="E133" s="26" t="s">
        <v>490</v>
      </c>
      <c r="F133" s="26" t="s">
        <v>491</v>
      </c>
      <c r="G133" s="26" t="s">
        <v>516</v>
      </c>
      <c r="H133" s="111" t="s">
        <v>517</v>
      </c>
      <c r="I133" s="26" t="s">
        <v>518</v>
      </c>
      <c r="J133" s="20">
        <v>3</v>
      </c>
      <c r="K133" s="33" t="s">
        <v>519</v>
      </c>
      <c r="L133" s="33" t="s">
        <v>509</v>
      </c>
      <c r="M133" s="20">
        <v>34.86</v>
      </c>
      <c r="N133" s="67">
        <v>3</v>
      </c>
      <c r="O133" s="16" t="s">
        <v>1513</v>
      </c>
      <c r="Q133" s="2" t="s">
        <v>1051</v>
      </c>
      <c r="R133" s="34" t="s">
        <v>1084</v>
      </c>
      <c r="S133" s="88" t="s">
        <v>1085</v>
      </c>
      <c r="T133" s="98" t="s">
        <v>2078</v>
      </c>
    </row>
    <row r="134" spans="1:20" ht="409.6" thickBot="1" x14ac:dyDescent="0.3">
      <c r="A134" s="133">
        <v>124</v>
      </c>
      <c r="B134" s="14" t="s">
        <v>520</v>
      </c>
      <c r="C134" s="11" t="s">
        <v>1030</v>
      </c>
      <c r="D134" s="12" t="s">
        <v>489</v>
      </c>
      <c r="E134" s="26" t="s">
        <v>490</v>
      </c>
      <c r="F134" s="26" t="s">
        <v>491</v>
      </c>
      <c r="G134" s="26" t="s">
        <v>521</v>
      </c>
      <c r="H134" s="26" t="s">
        <v>522</v>
      </c>
      <c r="I134" s="26" t="s">
        <v>523</v>
      </c>
      <c r="J134" s="20">
        <v>4</v>
      </c>
      <c r="K134" s="33" t="s">
        <v>519</v>
      </c>
      <c r="L134" s="33" t="s">
        <v>509</v>
      </c>
      <c r="M134" s="20">
        <v>34.86</v>
      </c>
      <c r="N134" s="67">
        <v>4</v>
      </c>
      <c r="O134" s="16" t="s">
        <v>1513</v>
      </c>
      <c r="Q134" s="2" t="s">
        <v>1052</v>
      </c>
      <c r="R134" s="34" t="s">
        <v>1078</v>
      </c>
      <c r="S134" s="88" t="s">
        <v>1079</v>
      </c>
      <c r="T134" s="98" t="s">
        <v>2078</v>
      </c>
    </row>
    <row r="135" spans="1:20" ht="180.75" thickBot="1" x14ac:dyDescent="0.3">
      <c r="A135" s="133">
        <v>125</v>
      </c>
      <c r="B135" s="14" t="s">
        <v>524</v>
      </c>
      <c r="C135" s="11" t="s">
        <v>1030</v>
      </c>
      <c r="D135" s="12" t="s">
        <v>525</v>
      </c>
      <c r="E135" s="26" t="s">
        <v>526</v>
      </c>
      <c r="F135" s="26" t="s">
        <v>527</v>
      </c>
      <c r="G135" s="26" t="s">
        <v>528</v>
      </c>
      <c r="H135" s="26" t="s">
        <v>529</v>
      </c>
      <c r="I135" s="26" t="s">
        <v>530</v>
      </c>
      <c r="J135" s="20">
        <v>1</v>
      </c>
      <c r="K135" s="33" t="s">
        <v>210</v>
      </c>
      <c r="L135" s="33" t="s">
        <v>531</v>
      </c>
      <c r="M135" s="20">
        <v>8.7100000000000009</v>
      </c>
      <c r="N135" s="67">
        <v>1</v>
      </c>
      <c r="O135" s="65" t="s">
        <v>1850</v>
      </c>
      <c r="Q135" s="2" t="s">
        <v>1040</v>
      </c>
      <c r="R135" s="34" t="s">
        <v>1509</v>
      </c>
      <c r="S135" s="88" t="s">
        <v>1510</v>
      </c>
      <c r="T135" s="98" t="s">
        <v>2078</v>
      </c>
    </row>
    <row r="136" spans="1:20" ht="165.75" thickBot="1" x14ac:dyDescent="0.3">
      <c r="A136" s="133">
        <v>126</v>
      </c>
      <c r="B136" s="14" t="s">
        <v>533</v>
      </c>
      <c r="C136" s="11" t="s">
        <v>1030</v>
      </c>
      <c r="D136" s="12" t="s">
        <v>525</v>
      </c>
      <c r="E136" s="26" t="s">
        <v>526</v>
      </c>
      <c r="F136" s="26" t="s">
        <v>534</v>
      </c>
      <c r="G136" s="26" t="s">
        <v>528</v>
      </c>
      <c r="H136" s="26" t="s">
        <v>535</v>
      </c>
      <c r="I136" s="26" t="s">
        <v>536</v>
      </c>
      <c r="J136" s="20">
        <v>1</v>
      </c>
      <c r="K136" s="33" t="s">
        <v>537</v>
      </c>
      <c r="L136" s="33" t="s">
        <v>531</v>
      </c>
      <c r="M136" s="20">
        <v>8.7100000000000009</v>
      </c>
      <c r="N136" s="67">
        <v>1</v>
      </c>
      <c r="O136" s="16" t="s">
        <v>1513</v>
      </c>
      <c r="Q136" s="2" t="s">
        <v>1040</v>
      </c>
      <c r="R136" s="34" t="s">
        <v>1090</v>
      </c>
      <c r="S136" s="88" t="s">
        <v>1091</v>
      </c>
      <c r="T136" s="98" t="s">
        <v>2078</v>
      </c>
    </row>
    <row r="137" spans="1:20" ht="165.75" thickBot="1" x14ac:dyDescent="0.3">
      <c r="A137" s="133">
        <v>127</v>
      </c>
      <c r="B137" s="14" t="s">
        <v>538</v>
      </c>
      <c r="C137" s="11" t="s">
        <v>1030</v>
      </c>
      <c r="D137" s="12" t="s">
        <v>525</v>
      </c>
      <c r="E137" s="26" t="s">
        <v>526</v>
      </c>
      <c r="F137" s="26" t="s">
        <v>534</v>
      </c>
      <c r="G137" s="26" t="s">
        <v>1072</v>
      </c>
      <c r="H137" s="26" t="s">
        <v>1073</v>
      </c>
      <c r="I137" s="26" t="s">
        <v>1074</v>
      </c>
      <c r="J137" s="20">
        <v>1</v>
      </c>
      <c r="K137" s="22">
        <v>43084</v>
      </c>
      <c r="L137" s="49">
        <v>43170</v>
      </c>
      <c r="M137" s="20">
        <v>13.14</v>
      </c>
      <c r="N137" s="67">
        <v>1</v>
      </c>
      <c r="O137" s="16" t="s">
        <v>1513</v>
      </c>
      <c r="Q137" s="2" t="s">
        <v>1040</v>
      </c>
      <c r="R137" s="68" t="s">
        <v>1539</v>
      </c>
      <c r="S137" s="88" t="s">
        <v>1540</v>
      </c>
      <c r="T137" s="98" t="s">
        <v>2078</v>
      </c>
    </row>
    <row r="138" spans="1:20" ht="180.75" thickBot="1" x14ac:dyDescent="0.3">
      <c r="A138" s="133">
        <v>128</v>
      </c>
      <c r="B138" s="14" t="s">
        <v>540</v>
      </c>
      <c r="C138" s="11" t="s">
        <v>1030</v>
      </c>
      <c r="D138" s="12" t="s">
        <v>525</v>
      </c>
      <c r="E138" s="26" t="s">
        <v>526</v>
      </c>
      <c r="F138" s="26" t="s">
        <v>534</v>
      </c>
      <c r="G138" s="26" t="s">
        <v>541</v>
      </c>
      <c r="H138" s="26" t="s">
        <v>542</v>
      </c>
      <c r="I138" s="26" t="s">
        <v>543</v>
      </c>
      <c r="J138" s="20">
        <v>1</v>
      </c>
      <c r="K138" s="33" t="s">
        <v>210</v>
      </c>
      <c r="L138" s="33" t="s">
        <v>531</v>
      </c>
      <c r="M138" s="20">
        <v>8.7100000000000009</v>
      </c>
      <c r="N138" s="67">
        <v>1</v>
      </c>
      <c r="O138" s="65" t="s">
        <v>1851</v>
      </c>
      <c r="Q138" s="2" t="s">
        <v>1040</v>
      </c>
      <c r="R138" s="34" t="s">
        <v>1092</v>
      </c>
      <c r="S138" s="88" t="s">
        <v>1093</v>
      </c>
      <c r="T138" s="98" t="s">
        <v>2078</v>
      </c>
    </row>
    <row r="139" spans="1:20" ht="360.75" thickBot="1" x14ac:dyDescent="0.3">
      <c r="A139" s="133">
        <v>129</v>
      </c>
      <c r="B139" s="14" t="s">
        <v>545</v>
      </c>
      <c r="C139" s="11" t="s">
        <v>1030</v>
      </c>
      <c r="D139" s="12" t="s">
        <v>546</v>
      </c>
      <c r="E139" s="26" t="s">
        <v>547</v>
      </c>
      <c r="F139" s="26" t="s">
        <v>548</v>
      </c>
      <c r="G139" s="26" t="s">
        <v>549</v>
      </c>
      <c r="H139" s="26" t="s">
        <v>550</v>
      </c>
      <c r="I139" s="26" t="s">
        <v>551</v>
      </c>
      <c r="J139" s="20">
        <v>4</v>
      </c>
      <c r="K139" s="33" t="s">
        <v>258</v>
      </c>
      <c r="L139" s="33" t="s">
        <v>131</v>
      </c>
      <c r="M139" s="20">
        <v>47.86</v>
      </c>
      <c r="N139" s="67">
        <f>1+1+2</f>
        <v>4</v>
      </c>
      <c r="O139" s="16" t="s">
        <v>1513</v>
      </c>
      <c r="Q139" s="1" t="s">
        <v>1039</v>
      </c>
      <c r="R139" s="34" t="s">
        <v>1541</v>
      </c>
      <c r="S139" s="88" t="s">
        <v>1542</v>
      </c>
      <c r="T139" s="98" t="s">
        <v>2078</v>
      </c>
    </row>
    <row r="140" spans="1:20" ht="195.75" thickBot="1" x14ac:dyDescent="0.3">
      <c r="A140" s="133">
        <v>130</v>
      </c>
      <c r="B140" s="14" t="s">
        <v>552</v>
      </c>
      <c r="C140" s="11" t="s">
        <v>1030</v>
      </c>
      <c r="D140" s="12" t="s">
        <v>553</v>
      </c>
      <c r="E140" s="26" t="s">
        <v>554</v>
      </c>
      <c r="F140" s="26" t="s">
        <v>555</v>
      </c>
      <c r="G140" s="26" t="s">
        <v>556</v>
      </c>
      <c r="H140" s="26" t="s">
        <v>557</v>
      </c>
      <c r="I140" s="26" t="s">
        <v>558</v>
      </c>
      <c r="J140" s="20">
        <v>1</v>
      </c>
      <c r="K140" s="33" t="s">
        <v>258</v>
      </c>
      <c r="L140" s="33" t="s">
        <v>90</v>
      </c>
      <c r="M140" s="20">
        <v>12</v>
      </c>
      <c r="N140" s="67">
        <v>1</v>
      </c>
      <c r="O140" s="16" t="s">
        <v>1513</v>
      </c>
      <c r="Q140" s="2" t="s">
        <v>1040</v>
      </c>
      <c r="R140" s="34" t="s">
        <v>1923</v>
      </c>
      <c r="S140" s="88" t="s">
        <v>1924</v>
      </c>
      <c r="T140" s="97" t="s">
        <v>2078</v>
      </c>
    </row>
    <row r="141" spans="1:20" ht="210.75" thickBot="1" x14ac:dyDescent="0.3">
      <c r="A141" s="133">
        <v>131</v>
      </c>
      <c r="B141" s="14" t="s">
        <v>559</v>
      </c>
      <c r="C141" s="11" t="s">
        <v>1030</v>
      </c>
      <c r="D141" s="12" t="s">
        <v>560</v>
      </c>
      <c r="E141" s="26" t="s">
        <v>561</v>
      </c>
      <c r="F141" s="26" t="s">
        <v>365</v>
      </c>
      <c r="G141" s="26" t="s">
        <v>78</v>
      </c>
      <c r="H141" s="26" t="s">
        <v>79</v>
      </c>
      <c r="I141" s="26" t="s">
        <v>80</v>
      </c>
      <c r="J141" s="20">
        <v>2</v>
      </c>
      <c r="K141" s="33" t="s">
        <v>122</v>
      </c>
      <c r="L141" s="33" t="s">
        <v>98</v>
      </c>
      <c r="M141" s="20">
        <v>43.57</v>
      </c>
      <c r="N141" s="67">
        <v>2</v>
      </c>
      <c r="O141" s="16" t="s">
        <v>1513</v>
      </c>
      <c r="Q141" s="1" t="s">
        <v>1042</v>
      </c>
      <c r="R141" s="34" t="s">
        <v>1412</v>
      </c>
      <c r="S141" s="88" t="s">
        <v>1424</v>
      </c>
      <c r="T141" s="97" t="s">
        <v>2078</v>
      </c>
    </row>
    <row r="142" spans="1:20" ht="180.75" thickBot="1" x14ac:dyDescent="0.3">
      <c r="A142" s="133">
        <v>132</v>
      </c>
      <c r="B142" s="14" t="s">
        <v>562</v>
      </c>
      <c r="C142" s="11" t="s">
        <v>1030</v>
      </c>
      <c r="D142" s="12" t="s">
        <v>563</v>
      </c>
      <c r="E142" s="26" t="s">
        <v>564</v>
      </c>
      <c r="F142" s="26" t="s">
        <v>365</v>
      </c>
      <c r="G142" s="26" t="s">
        <v>78</v>
      </c>
      <c r="H142" s="26" t="s">
        <v>79</v>
      </c>
      <c r="I142" s="26" t="s">
        <v>80</v>
      </c>
      <c r="J142" s="20">
        <v>2</v>
      </c>
      <c r="K142" s="33" t="s">
        <v>122</v>
      </c>
      <c r="L142" s="33" t="s">
        <v>98</v>
      </c>
      <c r="M142" s="20">
        <v>43.57</v>
      </c>
      <c r="N142" s="67">
        <v>2</v>
      </c>
      <c r="O142" s="16" t="s">
        <v>1513</v>
      </c>
      <c r="Q142" s="1" t="s">
        <v>1042</v>
      </c>
      <c r="R142" s="34" t="s">
        <v>1412</v>
      </c>
      <c r="S142" s="88" t="s">
        <v>1425</v>
      </c>
      <c r="T142" s="97" t="s">
        <v>2078</v>
      </c>
    </row>
    <row r="143" spans="1:20" ht="180.75" thickBot="1" x14ac:dyDescent="0.3">
      <c r="A143" s="133">
        <v>133</v>
      </c>
      <c r="B143" s="14" t="s">
        <v>565</v>
      </c>
      <c r="C143" s="11" t="s">
        <v>1030</v>
      </c>
      <c r="D143" s="12" t="s">
        <v>566</v>
      </c>
      <c r="E143" s="26" t="s">
        <v>567</v>
      </c>
      <c r="F143" s="26" t="s">
        <v>365</v>
      </c>
      <c r="G143" s="26" t="s">
        <v>78</v>
      </c>
      <c r="H143" s="26" t="s">
        <v>79</v>
      </c>
      <c r="I143" s="26" t="s">
        <v>80</v>
      </c>
      <c r="J143" s="20">
        <v>2</v>
      </c>
      <c r="K143" s="33" t="s">
        <v>122</v>
      </c>
      <c r="L143" s="33" t="s">
        <v>98</v>
      </c>
      <c r="M143" s="20">
        <v>43.57</v>
      </c>
      <c r="N143" s="67">
        <v>2</v>
      </c>
      <c r="O143" s="16" t="s">
        <v>1513</v>
      </c>
      <c r="Q143" s="1" t="s">
        <v>1042</v>
      </c>
      <c r="R143" s="34" t="s">
        <v>1412</v>
      </c>
      <c r="S143" s="88" t="s">
        <v>1426</v>
      </c>
      <c r="T143" s="97" t="s">
        <v>2078</v>
      </c>
    </row>
    <row r="144" spans="1:20" ht="210.75" thickBot="1" x14ac:dyDescent="0.3">
      <c r="A144" s="133">
        <v>134</v>
      </c>
      <c r="B144" s="14" t="s">
        <v>568</v>
      </c>
      <c r="C144" s="11" t="s">
        <v>1030</v>
      </c>
      <c r="D144" s="12" t="s">
        <v>569</v>
      </c>
      <c r="E144" s="26" t="s">
        <v>570</v>
      </c>
      <c r="F144" s="26" t="s">
        <v>365</v>
      </c>
      <c r="G144" s="26" t="s">
        <v>78</v>
      </c>
      <c r="H144" s="26" t="s">
        <v>79</v>
      </c>
      <c r="I144" s="26" t="s">
        <v>80</v>
      </c>
      <c r="J144" s="20">
        <v>2</v>
      </c>
      <c r="K144" s="33" t="s">
        <v>122</v>
      </c>
      <c r="L144" s="33" t="s">
        <v>98</v>
      </c>
      <c r="M144" s="20">
        <v>43.57</v>
      </c>
      <c r="N144" s="67">
        <v>2</v>
      </c>
      <c r="O144" s="16" t="s">
        <v>1513</v>
      </c>
      <c r="Q144" s="1" t="s">
        <v>1042</v>
      </c>
      <c r="R144" s="34" t="s">
        <v>1412</v>
      </c>
      <c r="S144" s="88" t="s">
        <v>1427</v>
      </c>
      <c r="T144" s="97" t="s">
        <v>2078</v>
      </c>
    </row>
    <row r="145" spans="1:20" ht="165.75" thickBot="1" x14ac:dyDescent="0.3">
      <c r="A145" s="133">
        <v>135</v>
      </c>
      <c r="B145" s="14" t="s">
        <v>571</v>
      </c>
      <c r="C145" s="11" t="s">
        <v>1030</v>
      </c>
      <c r="D145" s="12" t="s">
        <v>572</v>
      </c>
      <c r="E145" s="26" t="s">
        <v>573</v>
      </c>
      <c r="F145" s="26" t="s">
        <v>365</v>
      </c>
      <c r="G145" s="26" t="s">
        <v>78</v>
      </c>
      <c r="H145" s="26" t="s">
        <v>79</v>
      </c>
      <c r="I145" s="26" t="s">
        <v>80</v>
      </c>
      <c r="J145" s="20">
        <v>2</v>
      </c>
      <c r="K145" s="33" t="s">
        <v>122</v>
      </c>
      <c r="L145" s="33" t="s">
        <v>98</v>
      </c>
      <c r="M145" s="20">
        <v>43.57</v>
      </c>
      <c r="N145" s="67">
        <v>2</v>
      </c>
      <c r="O145" s="16" t="s">
        <v>1513</v>
      </c>
      <c r="Q145" s="1" t="s">
        <v>1042</v>
      </c>
      <c r="R145" s="34" t="s">
        <v>1412</v>
      </c>
      <c r="S145" s="88" t="s">
        <v>1428</v>
      </c>
      <c r="T145" s="97" t="s">
        <v>2078</v>
      </c>
    </row>
    <row r="146" spans="1:20" ht="165.75" thickBot="1" x14ac:dyDescent="0.3">
      <c r="A146" s="133">
        <v>136</v>
      </c>
      <c r="B146" s="14" t="s">
        <v>574</v>
      </c>
      <c r="C146" s="11" t="s">
        <v>1030</v>
      </c>
      <c r="D146" s="12" t="s">
        <v>575</v>
      </c>
      <c r="E146" s="26" t="s">
        <v>576</v>
      </c>
      <c r="F146" s="26" t="s">
        <v>365</v>
      </c>
      <c r="G146" s="26" t="s">
        <v>78</v>
      </c>
      <c r="H146" s="26" t="s">
        <v>79</v>
      </c>
      <c r="I146" s="26" t="s">
        <v>80</v>
      </c>
      <c r="J146" s="20">
        <v>2</v>
      </c>
      <c r="K146" s="33" t="s">
        <v>122</v>
      </c>
      <c r="L146" s="33" t="s">
        <v>98</v>
      </c>
      <c r="M146" s="20">
        <v>43.57</v>
      </c>
      <c r="N146" s="67">
        <v>2</v>
      </c>
      <c r="O146" s="16" t="s">
        <v>1513</v>
      </c>
      <c r="Q146" s="1" t="s">
        <v>1042</v>
      </c>
      <c r="R146" s="34" t="s">
        <v>1412</v>
      </c>
      <c r="S146" s="88" t="s">
        <v>1429</v>
      </c>
      <c r="T146" s="97" t="s">
        <v>2078</v>
      </c>
    </row>
    <row r="147" spans="1:20" ht="255.75" thickBot="1" x14ac:dyDescent="0.3">
      <c r="A147" s="133">
        <v>137</v>
      </c>
      <c r="B147" s="14" t="s">
        <v>577</v>
      </c>
      <c r="C147" s="11" t="s">
        <v>1030</v>
      </c>
      <c r="D147" s="46" t="s">
        <v>55</v>
      </c>
      <c r="E147" s="27" t="s">
        <v>578</v>
      </c>
      <c r="F147" s="27" t="s">
        <v>579</v>
      </c>
      <c r="G147" s="27" t="s">
        <v>580</v>
      </c>
      <c r="H147" s="27" t="s">
        <v>581</v>
      </c>
      <c r="I147" s="27" t="s">
        <v>582</v>
      </c>
      <c r="J147" s="44">
        <v>1</v>
      </c>
      <c r="K147" s="45" t="s">
        <v>583</v>
      </c>
      <c r="L147" s="45" t="s">
        <v>131</v>
      </c>
      <c r="M147" s="44">
        <v>10.71</v>
      </c>
      <c r="N147" s="84"/>
      <c r="O147" s="13" t="s">
        <v>584</v>
      </c>
      <c r="P147" s="42"/>
      <c r="Q147" s="4" t="s">
        <v>1053</v>
      </c>
      <c r="R147" s="69"/>
      <c r="S147" s="91"/>
      <c r="T147" s="99" t="s">
        <v>2079</v>
      </c>
    </row>
    <row r="148" spans="1:20" ht="255.75" thickBot="1" x14ac:dyDescent="0.3">
      <c r="A148" s="133">
        <v>138</v>
      </c>
      <c r="B148" s="14" t="s">
        <v>585</v>
      </c>
      <c r="C148" s="11" t="s">
        <v>1030</v>
      </c>
      <c r="D148" s="12" t="s">
        <v>55</v>
      </c>
      <c r="E148" s="26" t="s">
        <v>578</v>
      </c>
      <c r="F148" s="26" t="s">
        <v>579</v>
      </c>
      <c r="G148" s="26" t="s">
        <v>580</v>
      </c>
      <c r="H148" s="26" t="s">
        <v>586</v>
      </c>
      <c r="I148" s="26" t="s">
        <v>582</v>
      </c>
      <c r="J148" s="20">
        <v>1</v>
      </c>
      <c r="K148" s="33" t="s">
        <v>583</v>
      </c>
      <c r="L148" s="33" t="s">
        <v>587</v>
      </c>
      <c r="M148" s="20">
        <v>8.86</v>
      </c>
      <c r="N148" s="85"/>
      <c r="O148" s="10" t="s">
        <v>584</v>
      </c>
      <c r="Q148" s="1" t="s">
        <v>1053</v>
      </c>
      <c r="R148" s="34"/>
      <c r="S148" s="88"/>
      <c r="T148" s="99" t="s">
        <v>2079</v>
      </c>
    </row>
    <row r="149" spans="1:20" ht="255.75" thickBot="1" x14ac:dyDescent="0.3">
      <c r="A149" s="133">
        <v>139</v>
      </c>
      <c r="B149" s="14" t="s">
        <v>588</v>
      </c>
      <c r="C149" s="11" t="s">
        <v>1030</v>
      </c>
      <c r="D149" s="12" t="s">
        <v>55</v>
      </c>
      <c r="E149" s="26" t="s">
        <v>578</v>
      </c>
      <c r="F149" s="26" t="s">
        <v>579</v>
      </c>
      <c r="G149" s="26" t="s">
        <v>580</v>
      </c>
      <c r="H149" s="26" t="s">
        <v>589</v>
      </c>
      <c r="I149" s="26" t="s">
        <v>582</v>
      </c>
      <c r="J149" s="20">
        <v>1</v>
      </c>
      <c r="K149" s="33" t="s">
        <v>122</v>
      </c>
      <c r="L149" s="33" t="s">
        <v>590</v>
      </c>
      <c r="M149" s="20">
        <v>56.43</v>
      </c>
      <c r="N149" s="85"/>
      <c r="O149" s="10" t="s">
        <v>584</v>
      </c>
      <c r="Q149" s="1" t="s">
        <v>1053</v>
      </c>
      <c r="R149" s="34"/>
      <c r="S149" s="88"/>
      <c r="T149" s="99" t="s">
        <v>2079</v>
      </c>
    </row>
    <row r="150" spans="1:20" ht="255.75" thickBot="1" x14ac:dyDescent="0.3">
      <c r="A150" s="133">
        <v>140</v>
      </c>
      <c r="B150" s="14" t="s">
        <v>591</v>
      </c>
      <c r="C150" s="11" t="s">
        <v>1030</v>
      </c>
      <c r="D150" s="12" t="s">
        <v>55</v>
      </c>
      <c r="E150" s="26" t="s">
        <v>592</v>
      </c>
      <c r="F150" s="26" t="s">
        <v>579</v>
      </c>
      <c r="G150" s="26" t="s">
        <v>593</v>
      </c>
      <c r="H150" s="26" t="s">
        <v>594</v>
      </c>
      <c r="I150" s="26" t="s">
        <v>595</v>
      </c>
      <c r="J150" s="20">
        <v>2</v>
      </c>
      <c r="K150" s="33" t="s">
        <v>539</v>
      </c>
      <c r="L150" s="33" t="s">
        <v>98</v>
      </c>
      <c r="M150" s="20">
        <v>8.57</v>
      </c>
      <c r="N150" s="66">
        <f>2+1</f>
        <v>3</v>
      </c>
      <c r="O150" s="10" t="s">
        <v>584</v>
      </c>
      <c r="Q150" s="1" t="s">
        <v>1054</v>
      </c>
      <c r="R150" s="34" t="s">
        <v>2067</v>
      </c>
      <c r="S150" s="88" t="s">
        <v>2068</v>
      </c>
      <c r="T150" s="98" t="s">
        <v>2078</v>
      </c>
    </row>
    <row r="151" spans="1:20" ht="255.75" thickBot="1" x14ac:dyDescent="0.3">
      <c r="A151" s="133">
        <v>141</v>
      </c>
      <c r="B151" s="14" t="s">
        <v>596</v>
      </c>
      <c r="C151" s="11" t="s">
        <v>1030</v>
      </c>
      <c r="D151" s="12" t="s">
        <v>55</v>
      </c>
      <c r="E151" s="26" t="s">
        <v>592</v>
      </c>
      <c r="F151" s="26" t="s">
        <v>579</v>
      </c>
      <c r="G151" s="26" t="s">
        <v>593</v>
      </c>
      <c r="H151" s="26" t="s">
        <v>597</v>
      </c>
      <c r="I151" s="26" t="s">
        <v>595</v>
      </c>
      <c r="J151" s="20">
        <v>2</v>
      </c>
      <c r="K151" s="33" t="s">
        <v>539</v>
      </c>
      <c r="L151" s="33" t="s">
        <v>98</v>
      </c>
      <c r="M151" s="20">
        <v>8.57</v>
      </c>
      <c r="N151" s="66">
        <f>2+1</f>
        <v>3</v>
      </c>
      <c r="O151" s="10" t="s">
        <v>584</v>
      </c>
      <c r="Q151" s="1" t="s">
        <v>1054</v>
      </c>
      <c r="R151" s="34" t="s">
        <v>2069</v>
      </c>
      <c r="S151" s="94" t="s">
        <v>2070</v>
      </c>
      <c r="T151" s="98" t="s">
        <v>2078</v>
      </c>
    </row>
    <row r="152" spans="1:20" ht="210.75" thickBot="1" x14ac:dyDescent="0.3">
      <c r="A152" s="133">
        <v>142</v>
      </c>
      <c r="B152" s="14" t="s">
        <v>598</v>
      </c>
      <c r="C152" s="11" t="s">
        <v>1030</v>
      </c>
      <c r="D152" s="12" t="s">
        <v>75</v>
      </c>
      <c r="E152" s="26" t="s">
        <v>599</v>
      </c>
      <c r="F152" s="26" t="s">
        <v>600</v>
      </c>
      <c r="G152" s="26" t="s">
        <v>601</v>
      </c>
      <c r="H152" s="26" t="s">
        <v>602</v>
      </c>
      <c r="I152" s="26" t="s">
        <v>603</v>
      </c>
      <c r="J152" s="20">
        <v>1</v>
      </c>
      <c r="K152" s="33" t="s">
        <v>539</v>
      </c>
      <c r="L152" s="33" t="s">
        <v>514</v>
      </c>
      <c r="M152" s="20">
        <v>10.71</v>
      </c>
      <c r="N152" s="67">
        <v>1</v>
      </c>
      <c r="O152" s="10" t="s">
        <v>584</v>
      </c>
      <c r="Q152" s="1" t="s">
        <v>1040</v>
      </c>
      <c r="R152" s="34" t="s">
        <v>1543</v>
      </c>
      <c r="S152" s="88" t="s">
        <v>1544</v>
      </c>
      <c r="T152" s="98" t="s">
        <v>2078</v>
      </c>
    </row>
    <row r="153" spans="1:20" ht="210.75" thickBot="1" x14ac:dyDescent="0.3">
      <c r="A153" s="133">
        <v>143</v>
      </c>
      <c r="B153" s="14" t="s">
        <v>604</v>
      </c>
      <c r="C153" s="11" t="s">
        <v>1030</v>
      </c>
      <c r="D153" s="12" t="s">
        <v>75</v>
      </c>
      <c r="E153" s="26" t="s">
        <v>599</v>
      </c>
      <c r="F153" s="26" t="s">
        <v>600</v>
      </c>
      <c r="G153" s="26" t="s">
        <v>605</v>
      </c>
      <c r="H153" s="26" t="s">
        <v>606</v>
      </c>
      <c r="I153" s="26" t="s">
        <v>607</v>
      </c>
      <c r="J153" s="20">
        <v>2</v>
      </c>
      <c r="K153" s="33" t="s">
        <v>608</v>
      </c>
      <c r="L153" s="33" t="s">
        <v>131</v>
      </c>
      <c r="M153" s="20">
        <v>21.57</v>
      </c>
      <c r="N153" s="67">
        <v>2</v>
      </c>
      <c r="O153" s="10" t="s">
        <v>584</v>
      </c>
      <c r="Q153" s="1" t="s">
        <v>1055</v>
      </c>
      <c r="R153" s="34" t="s">
        <v>1545</v>
      </c>
      <c r="S153" s="88" t="s">
        <v>1546</v>
      </c>
      <c r="T153" s="98" t="s">
        <v>2078</v>
      </c>
    </row>
    <row r="154" spans="1:20" ht="210.75" thickBot="1" x14ac:dyDescent="0.3">
      <c r="A154" s="133">
        <v>144</v>
      </c>
      <c r="B154" s="14" t="s">
        <v>609</v>
      </c>
      <c r="C154" s="11" t="s">
        <v>1030</v>
      </c>
      <c r="D154" s="12" t="s">
        <v>75</v>
      </c>
      <c r="E154" s="26" t="s">
        <v>599</v>
      </c>
      <c r="F154" s="26" t="s">
        <v>600</v>
      </c>
      <c r="G154" s="26" t="s">
        <v>605</v>
      </c>
      <c r="H154" s="26" t="s">
        <v>610</v>
      </c>
      <c r="I154" s="26" t="s">
        <v>607</v>
      </c>
      <c r="J154" s="20">
        <v>2</v>
      </c>
      <c r="K154" s="33" t="s">
        <v>608</v>
      </c>
      <c r="L154" s="33" t="s">
        <v>131</v>
      </c>
      <c r="M154" s="20">
        <v>21.57</v>
      </c>
      <c r="N154" s="67">
        <v>2</v>
      </c>
      <c r="O154" s="10" t="s">
        <v>584</v>
      </c>
      <c r="Q154" s="1" t="s">
        <v>1055</v>
      </c>
      <c r="R154" s="34" t="s">
        <v>1547</v>
      </c>
      <c r="S154" s="88" t="s">
        <v>1548</v>
      </c>
      <c r="T154" s="98" t="s">
        <v>2078</v>
      </c>
    </row>
    <row r="155" spans="1:20" ht="225.75" thickBot="1" x14ac:dyDescent="0.3">
      <c r="A155" s="133">
        <v>145</v>
      </c>
      <c r="B155" s="14" t="s">
        <v>611</v>
      </c>
      <c r="C155" s="11" t="s">
        <v>1030</v>
      </c>
      <c r="D155" s="12" t="s">
        <v>84</v>
      </c>
      <c r="E155" s="26" t="s">
        <v>612</v>
      </c>
      <c r="F155" s="26" t="s">
        <v>613</v>
      </c>
      <c r="G155" s="26" t="s">
        <v>614</v>
      </c>
      <c r="H155" s="26" t="s">
        <v>615</v>
      </c>
      <c r="I155" s="26" t="s">
        <v>616</v>
      </c>
      <c r="J155" s="20">
        <v>4</v>
      </c>
      <c r="K155" s="33" t="s">
        <v>617</v>
      </c>
      <c r="L155" s="33" t="s">
        <v>618</v>
      </c>
      <c r="M155" s="20">
        <v>2</v>
      </c>
      <c r="N155" s="67">
        <v>4</v>
      </c>
      <c r="O155" s="10" t="s">
        <v>584</v>
      </c>
      <c r="Q155" s="1" t="s">
        <v>1040</v>
      </c>
      <c r="R155" s="34" t="s">
        <v>1549</v>
      </c>
      <c r="S155" s="88" t="s">
        <v>1550</v>
      </c>
      <c r="T155" s="98" t="s">
        <v>2078</v>
      </c>
    </row>
    <row r="156" spans="1:20" ht="180.75" thickBot="1" x14ac:dyDescent="0.3">
      <c r="A156" s="133">
        <v>146</v>
      </c>
      <c r="B156" s="14" t="s">
        <v>619</v>
      </c>
      <c r="C156" s="11" t="s">
        <v>1030</v>
      </c>
      <c r="D156" s="12" t="s">
        <v>84</v>
      </c>
      <c r="E156" s="26" t="s">
        <v>612</v>
      </c>
      <c r="F156" s="26" t="s">
        <v>613</v>
      </c>
      <c r="G156" s="26" t="s">
        <v>620</v>
      </c>
      <c r="H156" s="26" t="s">
        <v>621</v>
      </c>
      <c r="I156" s="26" t="s">
        <v>622</v>
      </c>
      <c r="J156" s="20">
        <v>6</v>
      </c>
      <c r="K156" s="33" t="s">
        <v>623</v>
      </c>
      <c r="L156" s="33" t="s">
        <v>624</v>
      </c>
      <c r="M156" s="20">
        <v>65.290000000000006</v>
      </c>
      <c r="N156" s="85"/>
      <c r="O156" s="10" t="s">
        <v>584</v>
      </c>
      <c r="Q156" s="1" t="s">
        <v>1040</v>
      </c>
      <c r="R156" s="34"/>
      <c r="S156" s="88"/>
      <c r="T156" s="102" t="s">
        <v>2081</v>
      </c>
    </row>
    <row r="157" spans="1:20" ht="270.75" thickBot="1" x14ac:dyDescent="0.3">
      <c r="A157" s="133">
        <v>147</v>
      </c>
      <c r="B157" s="14" t="s">
        <v>625</v>
      </c>
      <c r="C157" s="11" t="s">
        <v>1030</v>
      </c>
      <c r="D157" s="12" t="s">
        <v>92</v>
      </c>
      <c r="E157" s="26" t="s">
        <v>626</v>
      </c>
      <c r="F157" s="26" t="s">
        <v>627</v>
      </c>
      <c r="G157" s="26" t="s">
        <v>628</v>
      </c>
      <c r="H157" s="26" t="s">
        <v>629</v>
      </c>
      <c r="I157" s="26" t="s">
        <v>630</v>
      </c>
      <c r="J157" s="20">
        <v>4</v>
      </c>
      <c r="K157" s="33" t="s">
        <v>608</v>
      </c>
      <c r="L157" s="33" t="s">
        <v>98</v>
      </c>
      <c r="M157" s="20">
        <v>13.14</v>
      </c>
      <c r="N157" s="67">
        <v>4</v>
      </c>
      <c r="O157" s="10" t="s">
        <v>584</v>
      </c>
      <c r="Q157" s="1" t="s">
        <v>1055</v>
      </c>
      <c r="R157" s="34" t="s">
        <v>1430</v>
      </c>
      <c r="S157" s="88" t="s">
        <v>1431</v>
      </c>
      <c r="T157" s="98" t="s">
        <v>2078</v>
      </c>
    </row>
    <row r="158" spans="1:20" ht="270.75" thickBot="1" x14ac:dyDescent="0.3">
      <c r="A158" s="133">
        <v>148</v>
      </c>
      <c r="B158" s="14" t="s">
        <v>631</v>
      </c>
      <c r="C158" s="11" t="s">
        <v>1030</v>
      </c>
      <c r="D158" s="12" t="s">
        <v>92</v>
      </c>
      <c r="E158" s="26" t="s">
        <v>626</v>
      </c>
      <c r="F158" s="26" t="s">
        <v>627</v>
      </c>
      <c r="G158" s="26" t="s">
        <v>628</v>
      </c>
      <c r="H158" s="26" t="s">
        <v>632</v>
      </c>
      <c r="I158" s="26" t="s">
        <v>630</v>
      </c>
      <c r="J158" s="20">
        <v>4</v>
      </c>
      <c r="K158" s="33" t="s">
        <v>608</v>
      </c>
      <c r="L158" s="33" t="s">
        <v>98</v>
      </c>
      <c r="M158" s="20">
        <v>13.14</v>
      </c>
      <c r="N158" s="67">
        <v>4</v>
      </c>
      <c r="O158" s="10" t="s">
        <v>584</v>
      </c>
      <c r="Q158" s="1" t="s">
        <v>1055</v>
      </c>
      <c r="R158" s="34" t="s">
        <v>1432</v>
      </c>
      <c r="S158" s="88" t="s">
        <v>1433</v>
      </c>
      <c r="T158" s="98" t="s">
        <v>2078</v>
      </c>
    </row>
    <row r="159" spans="1:20" ht="135.75" thickBot="1" x14ac:dyDescent="0.3">
      <c r="A159" s="133">
        <v>149</v>
      </c>
      <c r="B159" s="14" t="s">
        <v>633</v>
      </c>
      <c r="C159" s="11" t="s">
        <v>1030</v>
      </c>
      <c r="D159" s="12" t="s">
        <v>92</v>
      </c>
      <c r="E159" s="26" t="s">
        <v>634</v>
      </c>
      <c r="F159" s="26" t="s">
        <v>635</v>
      </c>
      <c r="G159" s="26" t="s">
        <v>636</v>
      </c>
      <c r="H159" s="26" t="s">
        <v>637</v>
      </c>
      <c r="I159" s="26" t="s">
        <v>638</v>
      </c>
      <c r="J159" s="20">
        <v>1</v>
      </c>
      <c r="K159" s="33" t="s">
        <v>608</v>
      </c>
      <c r="L159" s="33" t="s">
        <v>590</v>
      </c>
      <c r="M159" s="20">
        <v>26</v>
      </c>
      <c r="N159" s="67">
        <v>1</v>
      </c>
      <c r="O159" s="10" t="s">
        <v>584</v>
      </c>
      <c r="Q159" s="1" t="s">
        <v>1055</v>
      </c>
      <c r="R159" s="34" t="s">
        <v>1551</v>
      </c>
      <c r="S159" s="88" t="s">
        <v>1552</v>
      </c>
      <c r="T159" s="98" t="s">
        <v>2078</v>
      </c>
    </row>
    <row r="160" spans="1:20" ht="180.75" thickBot="1" x14ac:dyDescent="0.3">
      <c r="A160" s="133">
        <v>150</v>
      </c>
      <c r="B160" s="14" t="s">
        <v>639</v>
      </c>
      <c r="C160" s="11" t="s">
        <v>1030</v>
      </c>
      <c r="D160" s="12" t="s">
        <v>103</v>
      </c>
      <c r="E160" s="26" t="s">
        <v>640</v>
      </c>
      <c r="F160" s="26" t="s">
        <v>641</v>
      </c>
      <c r="G160" s="26" t="s">
        <v>642</v>
      </c>
      <c r="H160" s="26" t="s">
        <v>643</v>
      </c>
      <c r="I160" s="26" t="s">
        <v>644</v>
      </c>
      <c r="J160" s="20">
        <v>1</v>
      </c>
      <c r="K160" s="33" t="s">
        <v>608</v>
      </c>
      <c r="L160" s="33" t="s">
        <v>98</v>
      </c>
      <c r="M160" s="20">
        <v>13.14</v>
      </c>
      <c r="N160" s="67">
        <v>1</v>
      </c>
      <c r="O160" s="10" t="s">
        <v>584</v>
      </c>
      <c r="Q160" s="1" t="s">
        <v>1055</v>
      </c>
      <c r="R160" s="34" t="s">
        <v>1096</v>
      </c>
      <c r="S160" s="88" t="s">
        <v>1097</v>
      </c>
      <c r="T160" s="97" t="s">
        <v>2078</v>
      </c>
    </row>
    <row r="161" spans="1:20" ht="210.75" thickBot="1" x14ac:dyDescent="0.3">
      <c r="A161" s="133">
        <v>151</v>
      </c>
      <c r="B161" s="14" t="s">
        <v>645</v>
      </c>
      <c r="C161" s="11" t="s">
        <v>1030</v>
      </c>
      <c r="D161" s="12" t="s">
        <v>142</v>
      </c>
      <c r="E161" s="26" t="s">
        <v>646</v>
      </c>
      <c r="F161" s="26" t="s">
        <v>647</v>
      </c>
      <c r="G161" s="26" t="s">
        <v>648</v>
      </c>
      <c r="H161" s="26" t="s">
        <v>649</v>
      </c>
      <c r="I161" s="26" t="s">
        <v>650</v>
      </c>
      <c r="J161" s="20">
        <v>1</v>
      </c>
      <c r="K161" s="33" t="s">
        <v>608</v>
      </c>
      <c r="L161" s="33" t="s">
        <v>98</v>
      </c>
      <c r="M161" s="20">
        <v>13.14</v>
      </c>
      <c r="N161" s="66">
        <v>1</v>
      </c>
      <c r="O161" s="10" t="s">
        <v>584</v>
      </c>
      <c r="Q161" s="1" t="s">
        <v>1055</v>
      </c>
      <c r="R161" s="68" t="s">
        <v>1487</v>
      </c>
      <c r="S161" s="95" t="s">
        <v>1488</v>
      </c>
      <c r="T161" s="97" t="s">
        <v>2078</v>
      </c>
    </row>
    <row r="162" spans="1:20" ht="285.75" thickBot="1" x14ac:dyDescent="0.3">
      <c r="A162" s="133">
        <v>152</v>
      </c>
      <c r="B162" s="14" t="s">
        <v>651</v>
      </c>
      <c r="C162" s="11" t="s">
        <v>1030</v>
      </c>
      <c r="D162" s="12" t="s">
        <v>172</v>
      </c>
      <c r="E162" s="26" t="s">
        <v>652</v>
      </c>
      <c r="F162" s="26" t="s">
        <v>653</v>
      </c>
      <c r="G162" s="26" t="s">
        <v>654</v>
      </c>
      <c r="H162" s="26" t="s">
        <v>655</v>
      </c>
      <c r="I162" s="26" t="s">
        <v>656</v>
      </c>
      <c r="J162" s="20">
        <v>1</v>
      </c>
      <c r="K162" s="33" t="s">
        <v>608</v>
      </c>
      <c r="L162" s="33" t="s">
        <v>618</v>
      </c>
      <c r="M162" s="20">
        <v>17.43</v>
      </c>
      <c r="N162" s="67">
        <v>1</v>
      </c>
      <c r="O162" s="10" t="s">
        <v>584</v>
      </c>
      <c r="Q162" s="1" t="s">
        <v>1057</v>
      </c>
      <c r="R162" s="34" t="s">
        <v>1553</v>
      </c>
      <c r="S162" s="88" t="s">
        <v>1554</v>
      </c>
      <c r="T162" s="98" t="s">
        <v>2078</v>
      </c>
    </row>
    <row r="163" spans="1:20" ht="210.75" thickBot="1" x14ac:dyDescent="0.3">
      <c r="A163" s="133">
        <v>153</v>
      </c>
      <c r="B163" s="14" t="s">
        <v>657</v>
      </c>
      <c r="C163" s="11" t="s">
        <v>1030</v>
      </c>
      <c r="D163" s="12" t="s">
        <v>196</v>
      </c>
      <c r="E163" s="26" t="s">
        <v>658</v>
      </c>
      <c r="F163" s="26" t="s">
        <v>659</v>
      </c>
      <c r="G163" s="26" t="s">
        <v>660</v>
      </c>
      <c r="H163" s="26" t="s">
        <v>661</v>
      </c>
      <c r="I163" s="26" t="s">
        <v>302</v>
      </c>
      <c r="J163" s="20">
        <v>3</v>
      </c>
      <c r="K163" s="33" t="s">
        <v>608</v>
      </c>
      <c r="L163" s="33" t="s">
        <v>98</v>
      </c>
      <c r="M163" s="20">
        <v>13.14</v>
      </c>
      <c r="N163" s="67">
        <v>3</v>
      </c>
      <c r="O163" s="10" t="s">
        <v>584</v>
      </c>
      <c r="Q163" s="1" t="s">
        <v>1057</v>
      </c>
      <c r="R163" s="34" t="s">
        <v>1253</v>
      </c>
      <c r="S163" s="88" t="s">
        <v>1254</v>
      </c>
      <c r="T163" s="97" t="s">
        <v>2078</v>
      </c>
    </row>
    <row r="164" spans="1:20" ht="210.75" thickBot="1" x14ac:dyDescent="0.3">
      <c r="A164" s="133">
        <v>154</v>
      </c>
      <c r="B164" s="14" t="s">
        <v>662</v>
      </c>
      <c r="C164" s="11" t="s">
        <v>1030</v>
      </c>
      <c r="D164" s="12" t="s">
        <v>196</v>
      </c>
      <c r="E164" s="26" t="s">
        <v>658</v>
      </c>
      <c r="F164" s="26" t="s">
        <v>659</v>
      </c>
      <c r="G164" s="26" t="s">
        <v>660</v>
      </c>
      <c r="H164" s="26" t="s">
        <v>663</v>
      </c>
      <c r="I164" s="26" t="s">
        <v>664</v>
      </c>
      <c r="J164" s="20">
        <v>3</v>
      </c>
      <c r="K164" s="33" t="s">
        <v>608</v>
      </c>
      <c r="L164" s="33" t="s">
        <v>98</v>
      </c>
      <c r="M164" s="20">
        <v>13.14</v>
      </c>
      <c r="N164" s="67">
        <v>3</v>
      </c>
      <c r="O164" s="10" t="s">
        <v>584</v>
      </c>
      <c r="Q164" s="1" t="s">
        <v>1057</v>
      </c>
      <c r="R164" s="34" t="s">
        <v>1255</v>
      </c>
      <c r="S164" s="88" t="s">
        <v>1256</v>
      </c>
      <c r="T164" s="97" t="s">
        <v>2078</v>
      </c>
    </row>
    <row r="165" spans="1:20" ht="210.75" thickBot="1" x14ac:dyDescent="0.3">
      <c r="A165" s="133">
        <v>155</v>
      </c>
      <c r="B165" s="14" t="s">
        <v>665</v>
      </c>
      <c r="C165" s="11" t="s">
        <v>1030</v>
      </c>
      <c r="D165" s="12" t="s">
        <v>196</v>
      </c>
      <c r="E165" s="26" t="s">
        <v>658</v>
      </c>
      <c r="F165" s="26" t="s">
        <v>659</v>
      </c>
      <c r="G165" s="26" t="s">
        <v>660</v>
      </c>
      <c r="H165" s="26" t="s">
        <v>666</v>
      </c>
      <c r="I165" s="26" t="s">
        <v>667</v>
      </c>
      <c r="J165" s="20">
        <v>3</v>
      </c>
      <c r="K165" s="33" t="s">
        <v>608</v>
      </c>
      <c r="L165" s="33" t="s">
        <v>98</v>
      </c>
      <c r="M165" s="20">
        <v>13.14</v>
      </c>
      <c r="N165" s="67">
        <v>3</v>
      </c>
      <c r="O165" s="10" t="s">
        <v>584</v>
      </c>
      <c r="Q165" s="1" t="s">
        <v>1057</v>
      </c>
      <c r="R165" s="34" t="s">
        <v>1257</v>
      </c>
      <c r="S165" s="88" t="s">
        <v>1258</v>
      </c>
      <c r="T165" s="97" t="s">
        <v>2078</v>
      </c>
    </row>
    <row r="166" spans="1:20" ht="210.75" thickBot="1" x14ac:dyDescent="0.3">
      <c r="A166" s="133">
        <v>156</v>
      </c>
      <c r="B166" s="14" t="s">
        <v>668</v>
      </c>
      <c r="C166" s="11" t="s">
        <v>1030</v>
      </c>
      <c r="D166" s="12" t="s">
        <v>218</v>
      </c>
      <c r="E166" s="26" t="s">
        <v>669</v>
      </c>
      <c r="F166" s="26" t="s">
        <v>659</v>
      </c>
      <c r="G166" s="26" t="s">
        <v>660</v>
      </c>
      <c r="H166" s="26" t="s">
        <v>661</v>
      </c>
      <c r="I166" s="26" t="s">
        <v>302</v>
      </c>
      <c r="J166" s="20">
        <v>3</v>
      </c>
      <c r="K166" s="33" t="s">
        <v>608</v>
      </c>
      <c r="L166" s="33" t="s">
        <v>98</v>
      </c>
      <c r="M166" s="20">
        <v>13.14</v>
      </c>
      <c r="N166" s="67">
        <v>3</v>
      </c>
      <c r="O166" s="10" t="s">
        <v>584</v>
      </c>
      <c r="Q166" s="1" t="s">
        <v>1057</v>
      </c>
      <c r="R166" s="34" t="s">
        <v>1259</v>
      </c>
      <c r="S166" s="88" t="s">
        <v>1260</v>
      </c>
      <c r="T166" s="97" t="s">
        <v>2078</v>
      </c>
    </row>
    <row r="167" spans="1:20" ht="210.75" thickBot="1" x14ac:dyDescent="0.3">
      <c r="A167" s="133">
        <v>157</v>
      </c>
      <c r="B167" s="14" t="s">
        <v>670</v>
      </c>
      <c r="C167" s="11" t="s">
        <v>1030</v>
      </c>
      <c r="D167" s="12" t="s">
        <v>218</v>
      </c>
      <c r="E167" s="26" t="s">
        <v>669</v>
      </c>
      <c r="F167" s="26" t="s">
        <v>659</v>
      </c>
      <c r="G167" s="26" t="s">
        <v>660</v>
      </c>
      <c r="H167" s="26" t="s">
        <v>663</v>
      </c>
      <c r="I167" s="26" t="s">
        <v>664</v>
      </c>
      <c r="J167" s="20">
        <v>3</v>
      </c>
      <c r="K167" s="33" t="s">
        <v>608</v>
      </c>
      <c r="L167" s="33" t="s">
        <v>98</v>
      </c>
      <c r="M167" s="20">
        <v>13.14</v>
      </c>
      <c r="N167" s="67">
        <v>3</v>
      </c>
      <c r="O167" s="10" t="s">
        <v>584</v>
      </c>
      <c r="Q167" s="1" t="s">
        <v>1057</v>
      </c>
      <c r="R167" s="34" t="s">
        <v>1255</v>
      </c>
      <c r="S167" s="88" t="s">
        <v>1261</v>
      </c>
      <c r="T167" s="97" t="s">
        <v>2078</v>
      </c>
    </row>
    <row r="168" spans="1:20" ht="210.75" thickBot="1" x14ac:dyDescent="0.3">
      <c r="A168" s="133">
        <v>158</v>
      </c>
      <c r="B168" s="14" t="s">
        <v>671</v>
      </c>
      <c r="C168" s="11" t="s">
        <v>1030</v>
      </c>
      <c r="D168" s="12" t="s">
        <v>218</v>
      </c>
      <c r="E168" s="26" t="s">
        <v>669</v>
      </c>
      <c r="F168" s="26" t="s">
        <v>659</v>
      </c>
      <c r="G168" s="26" t="s">
        <v>660</v>
      </c>
      <c r="H168" s="26" t="s">
        <v>666</v>
      </c>
      <c r="I168" s="26" t="s">
        <v>667</v>
      </c>
      <c r="J168" s="20">
        <v>3</v>
      </c>
      <c r="K168" s="33" t="s">
        <v>608</v>
      </c>
      <c r="L168" s="33" t="s">
        <v>98</v>
      </c>
      <c r="M168" s="20">
        <v>13.14</v>
      </c>
      <c r="N168" s="67">
        <v>3</v>
      </c>
      <c r="O168" s="10" t="s">
        <v>584</v>
      </c>
      <c r="Q168" s="1" t="s">
        <v>1057</v>
      </c>
      <c r="R168" s="34" t="s">
        <v>1257</v>
      </c>
      <c r="S168" s="88" t="s">
        <v>1262</v>
      </c>
      <c r="T168" s="97" t="s">
        <v>2078</v>
      </c>
    </row>
    <row r="169" spans="1:20" ht="210.75" thickBot="1" x14ac:dyDescent="0.3">
      <c r="A169" s="133">
        <v>159</v>
      </c>
      <c r="B169" s="14" t="s">
        <v>672</v>
      </c>
      <c r="C169" s="11" t="s">
        <v>1030</v>
      </c>
      <c r="D169" s="12" t="s">
        <v>242</v>
      </c>
      <c r="E169" s="26" t="s">
        <v>673</v>
      </c>
      <c r="F169" s="26" t="s">
        <v>659</v>
      </c>
      <c r="G169" s="26" t="s">
        <v>660</v>
      </c>
      <c r="H169" s="26" t="s">
        <v>661</v>
      </c>
      <c r="I169" s="26" t="s">
        <v>302</v>
      </c>
      <c r="J169" s="20">
        <v>3</v>
      </c>
      <c r="K169" s="33" t="s">
        <v>608</v>
      </c>
      <c r="L169" s="33" t="s">
        <v>98</v>
      </c>
      <c r="M169" s="20">
        <v>13.14</v>
      </c>
      <c r="N169" s="67">
        <v>3</v>
      </c>
      <c r="O169" s="10" t="s">
        <v>584</v>
      </c>
      <c r="Q169" s="1" t="s">
        <v>1057</v>
      </c>
      <c r="R169" s="34" t="s">
        <v>1259</v>
      </c>
      <c r="S169" s="88" t="s">
        <v>1263</v>
      </c>
      <c r="T169" s="97" t="s">
        <v>2078</v>
      </c>
    </row>
    <row r="170" spans="1:20" ht="210.75" thickBot="1" x14ac:dyDescent="0.3">
      <c r="A170" s="133">
        <v>160</v>
      </c>
      <c r="B170" s="14" t="s">
        <v>674</v>
      </c>
      <c r="C170" s="11" t="s">
        <v>1030</v>
      </c>
      <c r="D170" s="12" t="s">
        <v>242</v>
      </c>
      <c r="E170" s="26" t="s">
        <v>673</v>
      </c>
      <c r="F170" s="26" t="s">
        <v>659</v>
      </c>
      <c r="G170" s="26" t="s">
        <v>660</v>
      </c>
      <c r="H170" s="26" t="s">
        <v>663</v>
      </c>
      <c r="I170" s="26" t="s">
        <v>664</v>
      </c>
      <c r="J170" s="20">
        <v>3</v>
      </c>
      <c r="K170" s="33" t="s">
        <v>608</v>
      </c>
      <c r="L170" s="33" t="s">
        <v>98</v>
      </c>
      <c r="M170" s="20">
        <v>13.14</v>
      </c>
      <c r="N170" s="67">
        <v>3</v>
      </c>
      <c r="O170" s="10" t="s">
        <v>584</v>
      </c>
      <c r="Q170" s="1" t="s">
        <v>1057</v>
      </c>
      <c r="R170" s="34" t="s">
        <v>1255</v>
      </c>
      <c r="S170" s="88" t="s">
        <v>1264</v>
      </c>
      <c r="T170" s="97" t="s">
        <v>2078</v>
      </c>
    </row>
    <row r="171" spans="1:20" ht="210.75" thickBot="1" x14ac:dyDescent="0.3">
      <c r="A171" s="133">
        <v>161</v>
      </c>
      <c r="B171" s="14" t="s">
        <v>675</v>
      </c>
      <c r="C171" s="11" t="s">
        <v>1030</v>
      </c>
      <c r="D171" s="12" t="s">
        <v>242</v>
      </c>
      <c r="E171" s="26" t="s">
        <v>673</v>
      </c>
      <c r="F171" s="26" t="s">
        <v>659</v>
      </c>
      <c r="G171" s="26" t="s">
        <v>660</v>
      </c>
      <c r="H171" s="26" t="s">
        <v>666</v>
      </c>
      <c r="I171" s="26" t="s">
        <v>667</v>
      </c>
      <c r="J171" s="20">
        <v>3</v>
      </c>
      <c r="K171" s="33" t="s">
        <v>608</v>
      </c>
      <c r="L171" s="33" t="s">
        <v>98</v>
      </c>
      <c r="M171" s="20">
        <v>13.14</v>
      </c>
      <c r="N171" s="67">
        <v>3</v>
      </c>
      <c r="O171" s="10" t="s">
        <v>584</v>
      </c>
      <c r="Q171" s="1" t="s">
        <v>1057</v>
      </c>
      <c r="R171" s="34" t="s">
        <v>1257</v>
      </c>
      <c r="S171" s="88" t="s">
        <v>1265</v>
      </c>
      <c r="T171" s="97" t="s">
        <v>2078</v>
      </c>
    </row>
    <row r="172" spans="1:20" ht="270.75" thickBot="1" x14ac:dyDescent="0.3">
      <c r="A172" s="133">
        <v>162</v>
      </c>
      <c r="B172" s="14" t="s">
        <v>676</v>
      </c>
      <c r="C172" s="11" t="s">
        <v>1030</v>
      </c>
      <c r="D172" s="12" t="s">
        <v>274</v>
      </c>
      <c r="E172" s="26" t="s">
        <v>677</v>
      </c>
      <c r="F172" s="26" t="s">
        <v>678</v>
      </c>
      <c r="G172" s="26" t="s">
        <v>679</v>
      </c>
      <c r="H172" s="26" t="s">
        <v>680</v>
      </c>
      <c r="I172" s="26" t="s">
        <v>681</v>
      </c>
      <c r="J172" s="20">
        <v>12</v>
      </c>
      <c r="K172" s="33" t="s">
        <v>682</v>
      </c>
      <c r="L172" s="33" t="s">
        <v>683</v>
      </c>
      <c r="M172" s="20">
        <v>52.14</v>
      </c>
      <c r="N172" s="67">
        <f>3+(3)</f>
        <v>6</v>
      </c>
      <c r="O172" s="10" t="s">
        <v>584</v>
      </c>
      <c r="Q172" s="1" t="s">
        <v>1044</v>
      </c>
      <c r="R172" s="34" t="s">
        <v>1555</v>
      </c>
      <c r="S172" s="88" t="s">
        <v>1556</v>
      </c>
      <c r="T172" s="103" t="s">
        <v>2082</v>
      </c>
    </row>
    <row r="173" spans="1:20" ht="285.75" thickBot="1" x14ac:dyDescent="0.3">
      <c r="A173" s="133">
        <v>163</v>
      </c>
      <c r="B173" s="14" t="s">
        <v>684</v>
      </c>
      <c r="C173" s="11" t="s">
        <v>1030</v>
      </c>
      <c r="D173" s="12" t="s">
        <v>274</v>
      </c>
      <c r="E173" s="26" t="s">
        <v>677</v>
      </c>
      <c r="F173" s="26" t="s">
        <v>685</v>
      </c>
      <c r="G173" s="26" t="s">
        <v>686</v>
      </c>
      <c r="H173" s="26" t="s">
        <v>687</v>
      </c>
      <c r="I173" s="26" t="s">
        <v>688</v>
      </c>
      <c r="J173" s="20">
        <v>1</v>
      </c>
      <c r="K173" s="33" t="s">
        <v>539</v>
      </c>
      <c r="L173" s="33" t="s">
        <v>689</v>
      </c>
      <c r="M173" s="20">
        <v>56.43</v>
      </c>
      <c r="N173" s="67">
        <f>1+(5)</f>
        <v>6</v>
      </c>
      <c r="O173" s="10" t="s">
        <v>584</v>
      </c>
      <c r="Q173" s="1" t="s">
        <v>1044</v>
      </c>
      <c r="R173" s="34" t="s">
        <v>1557</v>
      </c>
      <c r="S173" s="88" t="s">
        <v>1558</v>
      </c>
      <c r="T173" s="103" t="s">
        <v>2082</v>
      </c>
    </row>
    <row r="174" spans="1:20" ht="375.75" thickBot="1" x14ac:dyDescent="0.3">
      <c r="A174" s="133">
        <v>164</v>
      </c>
      <c r="B174" s="14" t="s">
        <v>690</v>
      </c>
      <c r="C174" s="11" t="s">
        <v>1030</v>
      </c>
      <c r="D174" s="12" t="s">
        <v>274</v>
      </c>
      <c r="E174" s="26" t="s">
        <v>677</v>
      </c>
      <c r="F174" s="26" t="s">
        <v>685</v>
      </c>
      <c r="G174" s="26" t="s">
        <v>691</v>
      </c>
      <c r="H174" s="26" t="s">
        <v>692</v>
      </c>
      <c r="I174" s="26" t="s">
        <v>693</v>
      </c>
      <c r="J174" s="20">
        <v>1</v>
      </c>
      <c r="K174" s="33" t="s">
        <v>539</v>
      </c>
      <c r="L174" s="33" t="s">
        <v>694</v>
      </c>
      <c r="M174" s="20">
        <v>60.71</v>
      </c>
      <c r="N174" s="67">
        <f>3+(1)</f>
        <v>4</v>
      </c>
      <c r="O174" s="10" t="s">
        <v>584</v>
      </c>
      <c r="Q174" s="1" t="s">
        <v>1044</v>
      </c>
      <c r="R174" s="34" t="s">
        <v>1559</v>
      </c>
      <c r="S174" s="88" t="s">
        <v>1560</v>
      </c>
      <c r="T174" s="103" t="s">
        <v>2082</v>
      </c>
    </row>
    <row r="175" spans="1:20" ht="285.75" thickBot="1" x14ac:dyDescent="0.3">
      <c r="A175" s="133">
        <v>165</v>
      </c>
      <c r="B175" s="14" t="s">
        <v>695</v>
      </c>
      <c r="C175" s="11" t="s">
        <v>1030</v>
      </c>
      <c r="D175" s="12" t="s">
        <v>296</v>
      </c>
      <c r="E175" s="26" t="s">
        <v>696</v>
      </c>
      <c r="F175" s="26" t="s">
        <v>697</v>
      </c>
      <c r="G175" s="26" t="s">
        <v>698</v>
      </c>
      <c r="H175" s="26" t="s">
        <v>699</v>
      </c>
      <c r="I175" s="26" t="s">
        <v>700</v>
      </c>
      <c r="J175" s="20">
        <v>1</v>
      </c>
      <c r="K175" s="33" t="s">
        <v>682</v>
      </c>
      <c r="L175" s="33" t="s">
        <v>694</v>
      </c>
      <c r="M175" s="20">
        <v>52</v>
      </c>
      <c r="N175" s="67">
        <f>8+(4)</f>
        <v>12</v>
      </c>
      <c r="O175" s="10" t="s">
        <v>584</v>
      </c>
      <c r="Q175" s="1" t="s">
        <v>1044</v>
      </c>
      <c r="R175" s="34" t="s">
        <v>1561</v>
      </c>
      <c r="S175" s="88" t="s">
        <v>1562</v>
      </c>
      <c r="T175" s="103" t="s">
        <v>2082</v>
      </c>
    </row>
    <row r="176" spans="1:20" ht="270.75" thickBot="1" x14ac:dyDescent="0.3">
      <c r="A176" s="133">
        <v>166</v>
      </c>
      <c r="B176" s="14" t="s">
        <v>701</v>
      </c>
      <c r="C176" s="11" t="s">
        <v>1030</v>
      </c>
      <c r="D176" s="12" t="s">
        <v>296</v>
      </c>
      <c r="E176" s="26" t="s">
        <v>702</v>
      </c>
      <c r="F176" s="26" t="s">
        <v>703</v>
      </c>
      <c r="G176" s="26" t="s">
        <v>704</v>
      </c>
      <c r="H176" s="26" t="s">
        <v>705</v>
      </c>
      <c r="I176" s="26" t="s">
        <v>706</v>
      </c>
      <c r="J176" s="20">
        <v>1</v>
      </c>
      <c r="K176" s="33" t="s">
        <v>707</v>
      </c>
      <c r="L176" s="33" t="s">
        <v>694</v>
      </c>
      <c r="M176" s="20">
        <v>65.14</v>
      </c>
      <c r="N176" s="67">
        <f>5+(5)</f>
        <v>10</v>
      </c>
      <c r="O176" s="10" t="s">
        <v>584</v>
      </c>
      <c r="Q176" s="1" t="s">
        <v>1044</v>
      </c>
      <c r="R176" s="34" t="s">
        <v>1563</v>
      </c>
      <c r="S176" s="88" t="s">
        <v>1564</v>
      </c>
      <c r="T176" s="103" t="s">
        <v>2082</v>
      </c>
    </row>
    <row r="177" spans="1:20" ht="180.75" thickBot="1" x14ac:dyDescent="0.3">
      <c r="A177" s="133">
        <v>167</v>
      </c>
      <c r="B177" s="14" t="s">
        <v>708</v>
      </c>
      <c r="C177" s="11" t="s">
        <v>1030</v>
      </c>
      <c r="D177" s="12" t="s">
        <v>312</v>
      </c>
      <c r="E177" s="26" t="s">
        <v>709</v>
      </c>
      <c r="F177" s="26" t="s">
        <v>710</v>
      </c>
      <c r="G177" s="26" t="s">
        <v>711</v>
      </c>
      <c r="H177" s="26" t="s">
        <v>712</v>
      </c>
      <c r="I177" s="26" t="s">
        <v>713</v>
      </c>
      <c r="J177" s="20">
        <v>1</v>
      </c>
      <c r="K177" s="33" t="s">
        <v>714</v>
      </c>
      <c r="L177" s="33" t="s">
        <v>98</v>
      </c>
      <c r="M177" s="20">
        <v>8.7100000000000009</v>
      </c>
      <c r="N177" s="67">
        <v>1</v>
      </c>
      <c r="O177" s="10" t="s">
        <v>584</v>
      </c>
      <c r="Q177" s="1" t="s">
        <v>1057</v>
      </c>
      <c r="R177" s="34" t="s">
        <v>1434</v>
      </c>
      <c r="S177" s="88" t="s">
        <v>1435</v>
      </c>
      <c r="T177" s="97" t="s">
        <v>2078</v>
      </c>
    </row>
    <row r="178" spans="1:20" ht="150.75" thickBot="1" x14ac:dyDescent="0.3">
      <c r="A178" s="133">
        <v>168</v>
      </c>
      <c r="B178" s="14" t="s">
        <v>715</v>
      </c>
      <c r="C178" s="11" t="s">
        <v>1030</v>
      </c>
      <c r="D178" s="12" t="s">
        <v>327</v>
      </c>
      <c r="E178" s="26" t="s">
        <v>716</v>
      </c>
      <c r="F178" s="26" t="s">
        <v>717</v>
      </c>
      <c r="G178" s="27" t="s">
        <v>1408</v>
      </c>
      <c r="H178" s="40" t="s">
        <v>1410</v>
      </c>
      <c r="I178" s="27" t="s">
        <v>1409</v>
      </c>
      <c r="J178" s="20">
        <v>1</v>
      </c>
      <c r="K178" s="21">
        <v>43009</v>
      </c>
      <c r="L178" s="21">
        <v>43100</v>
      </c>
      <c r="M178" s="20">
        <v>13</v>
      </c>
      <c r="N178" s="66">
        <v>1</v>
      </c>
      <c r="O178" s="10" t="s">
        <v>584</v>
      </c>
      <c r="Q178" s="1" t="s">
        <v>1058</v>
      </c>
      <c r="R178" s="34" t="s">
        <v>2071</v>
      </c>
      <c r="S178" s="94" t="s">
        <v>2072</v>
      </c>
      <c r="T178" s="97" t="s">
        <v>2078</v>
      </c>
    </row>
    <row r="179" spans="1:20" ht="120.75" thickBot="1" x14ac:dyDescent="0.3">
      <c r="A179" s="133">
        <v>169</v>
      </c>
      <c r="B179" s="14" t="s">
        <v>720</v>
      </c>
      <c r="C179" s="11" t="s">
        <v>1030</v>
      </c>
      <c r="D179" s="12" t="s">
        <v>327</v>
      </c>
      <c r="E179" s="26" t="s">
        <v>716</v>
      </c>
      <c r="F179" s="26" t="s">
        <v>717</v>
      </c>
      <c r="G179" s="27" t="s">
        <v>1408</v>
      </c>
      <c r="H179" s="40" t="s">
        <v>1407</v>
      </c>
      <c r="I179" s="27" t="s">
        <v>1406</v>
      </c>
      <c r="J179" s="20">
        <v>1</v>
      </c>
      <c r="K179" s="21">
        <v>43009</v>
      </c>
      <c r="L179" s="21">
        <v>43100</v>
      </c>
      <c r="M179" s="20">
        <v>13</v>
      </c>
      <c r="N179" s="67">
        <v>1</v>
      </c>
      <c r="O179" s="10" t="s">
        <v>584</v>
      </c>
      <c r="Q179" s="1" t="s">
        <v>1058</v>
      </c>
      <c r="R179" s="34" t="s">
        <v>1436</v>
      </c>
      <c r="S179" s="88" t="s">
        <v>1437</v>
      </c>
      <c r="T179" s="97" t="s">
        <v>2078</v>
      </c>
    </row>
    <row r="180" spans="1:20" ht="120.75" thickBot="1" x14ac:dyDescent="0.3">
      <c r="A180" s="133">
        <v>170</v>
      </c>
      <c r="B180" s="14" t="s">
        <v>721</v>
      </c>
      <c r="C180" s="11" t="s">
        <v>1030</v>
      </c>
      <c r="D180" s="12" t="s">
        <v>327</v>
      </c>
      <c r="E180" s="26" t="s">
        <v>716</v>
      </c>
      <c r="F180" s="26" t="s">
        <v>717</v>
      </c>
      <c r="G180" s="27" t="s">
        <v>1405</v>
      </c>
      <c r="H180" s="27" t="s">
        <v>1405</v>
      </c>
      <c r="I180" s="27" t="s">
        <v>1405</v>
      </c>
      <c r="J180" s="20">
        <v>0</v>
      </c>
      <c r="K180" s="22">
        <v>43100</v>
      </c>
      <c r="L180" s="22">
        <v>43100</v>
      </c>
      <c r="M180" s="20">
        <v>0</v>
      </c>
      <c r="N180" s="67">
        <v>0</v>
      </c>
      <c r="O180" s="10" t="s">
        <v>584</v>
      </c>
      <c r="Q180" s="1" t="s">
        <v>1058</v>
      </c>
      <c r="R180" s="34"/>
      <c r="S180" s="88"/>
      <c r="T180" s="97" t="s">
        <v>2078</v>
      </c>
    </row>
    <row r="181" spans="1:20" ht="390.75" thickBot="1" x14ac:dyDescent="0.3">
      <c r="A181" s="133">
        <v>171</v>
      </c>
      <c r="B181" s="14" t="s">
        <v>722</v>
      </c>
      <c r="C181" s="11" t="s">
        <v>1030</v>
      </c>
      <c r="D181" s="12" t="s">
        <v>349</v>
      </c>
      <c r="E181" s="26" t="s">
        <v>723</v>
      </c>
      <c r="F181" s="26" t="s">
        <v>724</v>
      </c>
      <c r="G181" s="26" t="s">
        <v>725</v>
      </c>
      <c r="H181" s="26" t="s">
        <v>726</v>
      </c>
      <c r="I181" s="26" t="s">
        <v>727</v>
      </c>
      <c r="J181" s="20">
        <v>5</v>
      </c>
      <c r="K181" s="33" t="s">
        <v>707</v>
      </c>
      <c r="L181" s="33" t="s">
        <v>694</v>
      </c>
      <c r="M181" s="20">
        <v>65</v>
      </c>
      <c r="N181" s="67">
        <f>4+1+(0+0+0+1)</f>
        <v>6</v>
      </c>
      <c r="O181" s="10" t="s">
        <v>584</v>
      </c>
      <c r="Q181" s="1" t="s">
        <v>1059</v>
      </c>
      <c r="R181" s="34" t="s">
        <v>1565</v>
      </c>
      <c r="S181" s="88" t="s">
        <v>1566</v>
      </c>
      <c r="T181" s="103" t="s">
        <v>2082</v>
      </c>
    </row>
    <row r="182" spans="1:20" ht="285.75" thickBot="1" x14ac:dyDescent="0.3">
      <c r="A182" s="133">
        <v>172</v>
      </c>
      <c r="B182" s="14" t="s">
        <v>728</v>
      </c>
      <c r="C182" s="11" t="s">
        <v>1030</v>
      </c>
      <c r="D182" s="12" t="s">
        <v>349</v>
      </c>
      <c r="E182" s="26" t="s">
        <v>729</v>
      </c>
      <c r="F182" s="26" t="s">
        <v>730</v>
      </c>
      <c r="G182" s="26" t="s">
        <v>731</v>
      </c>
      <c r="H182" s="26" t="s">
        <v>732</v>
      </c>
      <c r="I182" s="26" t="s">
        <v>733</v>
      </c>
      <c r="J182" s="20">
        <v>1</v>
      </c>
      <c r="K182" s="33" t="s">
        <v>707</v>
      </c>
      <c r="L182" s="33" t="s">
        <v>694</v>
      </c>
      <c r="M182" s="20">
        <v>65</v>
      </c>
      <c r="N182" s="85"/>
      <c r="O182" s="10" t="s">
        <v>584</v>
      </c>
      <c r="Q182" s="1" t="s">
        <v>1059</v>
      </c>
      <c r="R182" s="34"/>
      <c r="S182" s="88"/>
      <c r="T182" s="102" t="s">
        <v>2081</v>
      </c>
    </row>
    <row r="183" spans="1:20" ht="240.75" thickBot="1" x14ac:dyDescent="0.3">
      <c r="A183" s="133">
        <v>173</v>
      </c>
      <c r="B183" s="14" t="s">
        <v>734</v>
      </c>
      <c r="C183" s="11" t="s">
        <v>1030</v>
      </c>
      <c r="D183" s="12" t="s">
        <v>352</v>
      </c>
      <c r="E183" s="26" t="s">
        <v>735</v>
      </c>
      <c r="F183" s="26" t="s">
        <v>736</v>
      </c>
      <c r="G183" s="26" t="s">
        <v>737</v>
      </c>
      <c r="H183" s="26" t="s">
        <v>738</v>
      </c>
      <c r="I183" s="26" t="s">
        <v>739</v>
      </c>
      <c r="J183" s="20">
        <v>1</v>
      </c>
      <c r="K183" s="33" t="s">
        <v>707</v>
      </c>
      <c r="L183" s="33" t="s">
        <v>98</v>
      </c>
      <c r="M183" s="20">
        <v>13</v>
      </c>
      <c r="N183" s="67">
        <v>1</v>
      </c>
      <c r="O183" s="10" t="s">
        <v>584</v>
      </c>
      <c r="Q183" s="1" t="s">
        <v>1059</v>
      </c>
      <c r="R183" s="34" t="s">
        <v>1143</v>
      </c>
      <c r="S183" s="88" t="s">
        <v>1144</v>
      </c>
      <c r="T183" s="98" t="s">
        <v>2078</v>
      </c>
    </row>
    <row r="184" spans="1:20" ht="195.75" thickBot="1" x14ac:dyDescent="0.3">
      <c r="A184" s="133">
        <v>174</v>
      </c>
      <c r="B184" s="14" t="s">
        <v>740</v>
      </c>
      <c r="C184" s="11" t="s">
        <v>1030</v>
      </c>
      <c r="D184" s="12" t="s">
        <v>352</v>
      </c>
      <c r="E184" s="26" t="s">
        <v>741</v>
      </c>
      <c r="F184" s="26" t="s">
        <v>742</v>
      </c>
      <c r="G184" s="26" t="s">
        <v>743</v>
      </c>
      <c r="H184" s="26" t="s">
        <v>744</v>
      </c>
      <c r="I184" s="26" t="s">
        <v>745</v>
      </c>
      <c r="J184" s="20">
        <v>1</v>
      </c>
      <c r="K184" s="33" t="s">
        <v>707</v>
      </c>
      <c r="L184" s="33" t="s">
        <v>746</v>
      </c>
      <c r="M184" s="20">
        <v>13</v>
      </c>
      <c r="N184" s="67">
        <v>1</v>
      </c>
      <c r="O184" s="10" t="s">
        <v>584</v>
      </c>
      <c r="Q184" s="1" t="s">
        <v>1059</v>
      </c>
      <c r="R184" s="34" t="s">
        <v>1567</v>
      </c>
      <c r="S184" s="88" t="s">
        <v>1568</v>
      </c>
      <c r="T184" s="98" t="s">
        <v>2078</v>
      </c>
    </row>
    <row r="185" spans="1:20" ht="330.75" thickBot="1" x14ac:dyDescent="0.3">
      <c r="A185" s="133">
        <v>175</v>
      </c>
      <c r="B185" s="14" t="s">
        <v>747</v>
      </c>
      <c r="C185" s="11" t="s">
        <v>1030</v>
      </c>
      <c r="D185" s="12" t="s">
        <v>355</v>
      </c>
      <c r="E185" s="26" t="s">
        <v>748</v>
      </c>
      <c r="F185" s="26" t="s">
        <v>749</v>
      </c>
      <c r="G185" s="26" t="s">
        <v>750</v>
      </c>
      <c r="H185" s="26" t="s">
        <v>751</v>
      </c>
      <c r="I185" s="26" t="s">
        <v>752</v>
      </c>
      <c r="J185" s="20">
        <v>1</v>
      </c>
      <c r="K185" s="33" t="s">
        <v>707</v>
      </c>
      <c r="L185" s="33" t="s">
        <v>753</v>
      </c>
      <c r="M185" s="20">
        <v>43</v>
      </c>
      <c r="N185" s="67">
        <f>1+1+(1+1)</f>
        <v>4</v>
      </c>
      <c r="O185" s="10" t="s">
        <v>584</v>
      </c>
      <c r="Q185" s="1" t="s">
        <v>1059</v>
      </c>
      <c r="R185" s="34" t="s">
        <v>1787</v>
      </c>
      <c r="S185" s="88" t="s">
        <v>1788</v>
      </c>
      <c r="T185" s="103" t="s">
        <v>2082</v>
      </c>
    </row>
    <row r="186" spans="1:20" ht="165.75" thickBot="1" x14ac:dyDescent="0.3">
      <c r="A186" s="133">
        <v>176</v>
      </c>
      <c r="B186" s="14" t="s">
        <v>754</v>
      </c>
      <c r="C186" s="11" t="s">
        <v>1030</v>
      </c>
      <c r="D186" s="12" t="s">
        <v>363</v>
      </c>
      <c r="E186" s="26" t="s">
        <v>755</v>
      </c>
      <c r="F186" s="26" t="s">
        <v>756</v>
      </c>
      <c r="G186" s="26" t="s">
        <v>757</v>
      </c>
      <c r="H186" s="26" t="s">
        <v>758</v>
      </c>
      <c r="I186" s="26" t="s">
        <v>759</v>
      </c>
      <c r="J186" s="20">
        <v>3</v>
      </c>
      <c r="K186" s="33" t="s">
        <v>608</v>
      </c>
      <c r="L186" s="33" t="s">
        <v>746</v>
      </c>
      <c r="M186" s="20">
        <v>39</v>
      </c>
      <c r="N186" s="67">
        <v>3</v>
      </c>
      <c r="O186" s="71" t="s">
        <v>584</v>
      </c>
      <c r="Q186" s="1" t="s">
        <v>1057</v>
      </c>
      <c r="R186" s="34" t="s">
        <v>1884</v>
      </c>
      <c r="S186" s="88" t="s">
        <v>1885</v>
      </c>
      <c r="T186" s="99" t="s">
        <v>2079</v>
      </c>
    </row>
    <row r="187" spans="1:20" ht="165.75" thickBot="1" x14ac:dyDescent="0.3">
      <c r="A187" s="133">
        <v>177</v>
      </c>
      <c r="B187" s="14" t="s">
        <v>760</v>
      </c>
      <c r="C187" s="11" t="s">
        <v>1030</v>
      </c>
      <c r="D187" s="12" t="s">
        <v>363</v>
      </c>
      <c r="E187" s="26" t="s">
        <v>755</v>
      </c>
      <c r="F187" s="26" t="s">
        <v>756</v>
      </c>
      <c r="G187" s="26" t="s">
        <v>757</v>
      </c>
      <c r="H187" s="26" t="s">
        <v>761</v>
      </c>
      <c r="I187" s="26" t="s">
        <v>762</v>
      </c>
      <c r="J187" s="20">
        <v>3</v>
      </c>
      <c r="K187" s="33" t="s">
        <v>608</v>
      </c>
      <c r="L187" s="33" t="s">
        <v>746</v>
      </c>
      <c r="M187" s="20">
        <v>39</v>
      </c>
      <c r="N187" s="67">
        <v>3</v>
      </c>
      <c r="O187" s="71" t="s">
        <v>584</v>
      </c>
      <c r="Q187" s="1" t="s">
        <v>1057</v>
      </c>
      <c r="R187" s="34" t="s">
        <v>1886</v>
      </c>
      <c r="S187" s="88" t="s">
        <v>1887</v>
      </c>
      <c r="T187" s="99" t="s">
        <v>2079</v>
      </c>
    </row>
    <row r="188" spans="1:20" ht="165.75" thickBot="1" x14ac:dyDescent="0.3">
      <c r="A188" s="133">
        <v>178</v>
      </c>
      <c r="B188" s="14" t="s">
        <v>763</v>
      </c>
      <c r="C188" s="11" t="s">
        <v>1030</v>
      </c>
      <c r="D188" s="12" t="s">
        <v>363</v>
      </c>
      <c r="E188" s="26" t="s">
        <v>755</v>
      </c>
      <c r="F188" s="26" t="s">
        <v>756</v>
      </c>
      <c r="G188" s="26" t="s">
        <v>757</v>
      </c>
      <c r="H188" s="26" t="s">
        <v>764</v>
      </c>
      <c r="I188" s="26" t="s">
        <v>765</v>
      </c>
      <c r="J188" s="20">
        <v>3</v>
      </c>
      <c r="K188" s="33" t="s">
        <v>608</v>
      </c>
      <c r="L188" s="33" t="s">
        <v>746</v>
      </c>
      <c r="M188" s="20">
        <v>39</v>
      </c>
      <c r="N188" s="67">
        <v>3</v>
      </c>
      <c r="O188" s="10" t="s">
        <v>584</v>
      </c>
      <c r="Q188" s="1" t="s">
        <v>1057</v>
      </c>
      <c r="R188" s="34" t="s">
        <v>1440</v>
      </c>
      <c r="S188" s="88" t="s">
        <v>1441</v>
      </c>
      <c r="T188" s="99" t="s">
        <v>2079</v>
      </c>
    </row>
    <row r="189" spans="1:20" ht="409.6" thickBot="1" x14ac:dyDescent="0.3">
      <c r="A189" s="133">
        <v>179</v>
      </c>
      <c r="B189" s="14" t="s">
        <v>766</v>
      </c>
      <c r="C189" s="11" t="s">
        <v>1030</v>
      </c>
      <c r="D189" s="12" t="s">
        <v>363</v>
      </c>
      <c r="E189" s="26" t="s">
        <v>767</v>
      </c>
      <c r="F189" s="26" t="s">
        <v>768</v>
      </c>
      <c r="G189" s="26" t="s">
        <v>769</v>
      </c>
      <c r="H189" s="26" t="s">
        <v>770</v>
      </c>
      <c r="I189" s="26" t="s">
        <v>771</v>
      </c>
      <c r="J189" s="20">
        <v>9</v>
      </c>
      <c r="K189" s="33" t="s">
        <v>714</v>
      </c>
      <c r="L189" s="33" t="s">
        <v>746</v>
      </c>
      <c r="M189" s="20">
        <v>34.57</v>
      </c>
      <c r="N189" s="67">
        <f>3+3+3+(3+3)</f>
        <v>15</v>
      </c>
      <c r="O189" s="71" t="s">
        <v>584</v>
      </c>
      <c r="Q189" s="1" t="s">
        <v>1060</v>
      </c>
      <c r="R189" s="34" t="s">
        <v>1888</v>
      </c>
      <c r="S189" s="88" t="s">
        <v>1889</v>
      </c>
      <c r="T189" s="99" t="s">
        <v>2079</v>
      </c>
    </row>
    <row r="190" spans="1:20" ht="180.75" thickBot="1" x14ac:dyDescent="0.3">
      <c r="A190" s="133">
        <v>180</v>
      </c>
      <c r="B190" s="14" t="s">
        <v>772</v>
      </c>
      <c r="C190" s="11" t="s">
        <v>1030</v>
      </c>
      <c r="D190" s="12" t="s">
        <v>367</v>
      </c>
      <c r="E190" s="26" t="s">
        <v>773</v>
      </c>
      <c r="F190" s="26" t="s">
        <v>774</v>
      </c>
      <c r="G190" s="26" t="s">
        <v>775</v>
      </c>
      <c r="H190" s="26" t="s">
        <v>776</v>
      </c>
      <c r="I190" s="26" t="s">
        <v>777</v>
      </c>
      <c r="J190" s="20">
        <v>1</v>
      </c>
      <c r="K190" s="33" t="s">
        <v>778</v>
      </c>
      <c r="L190" s="33" t="s">
        <v>694</v>
      </c>
      <c r="M190" s="20">
        <v>56.43</v>
      </c>
      <c r="N190" s="67">
        <v>1</v>
      </c>
      <c r="O190" s="10" t="s">
        <v>584</v>
      </c>
      <c r="Q190" s="1" t="s">
        <v>1044</v>
      </c>
      <c r="R190" s="34" t="s">
        <v>1232</v>
      </c>
      <c r="S190" s="88" t="s">
        <v>1233</v>
      </c>
      <c r="T190" s="98" t="s">
        <v>2078</v>
      </c>
    </row>
    <row r="191" spans="1:20" ht="210.75" thickBot="1" x14ac:dyDescent="0.3">
      <c r="A191" s="133">
        <v>181</v>
      </c>
      <c r="B191" s="14" t="s">
        <v>779</v>
      </c>
      <c r="C191" s="11" t="s">
        <v>1030</v>
      </c>
      <c r="D191" s="12" t="s">
        <v>367</v>
      </c>
      <c r="E191" s="26" t="s">
        <v>773</v>
      </c>
      <c r="F191" s="26" t="s">
        <v>774</v>
      </c>
      <c r="G191" s="26" t="s">
        <v>780</v>
      </c>
      <c r="H191" s="26" t="s">
        <v>781</v>
      </c>
      <c r="I191" s="26" t="s">
        <v>782</v>
      </c>
      <c r="J191" s="20">
        <v>2</v>
      </c>
      <c r="K191" s="33" t="s">
        <v>682</v>
      </c>
      <c r="L191" s="33" t="s">
        <v>694</v>
      </c>
      <c r="M191" s="20">
        <v>52</v>
      </c>
      <c r="N191" s="67">
        <f>1+(2)</f>
        <v>3</v>
      </c>
      <c r="O191" s="10" t="s">
        <v>584</v>
      </c>
      <c r="Q191" s="1" t="s">
        <v>1044</v>
      </c>
      <c r="R191" s="68" t="s">
        <v>1789</v>
      </c>
      <c r="S191" s="95" t="s">
        <v>1569</v>
      </c>
      <c r="T191" s="103" t="s">
        <v>2082</v>
      </c>
    </row>
    <row r="192" spans="1:20" ht="225.75" thickBot="1" x14ac:dyDescent="0.3">
      <c r="A192" s="133">
        <v>182</v>
      </c>
      <c r="B192" s="14" t="s">
        <v>783</v>
      </c>
      <c r="C192" s="11" t="s">
        <v>1030</v>
      </c>
      <c r="D192" s="12" t="s">
        <v>367</v>
      </c>
      <c r="E192" s="26" t="s">
        <v>784</v>
      </c>
      <c r="F192" s="26" t="s">
        <v>785</v>
      </c>
      <c r="G192" s="26" t="s">
        <v>786</v>
      </c>
      <c r="H192" s="26" t="s">
        <v>787</v>
      </c>
      <c r="I192" s="26" t="s">
        <v>788</v>
      </c>
      <c r="J192" s="20">
        <v>1</v>
      </c>
      <c r="K192" s="33" t="s">
        <v>682</v>
      </c>
      <c r="L192" s="33" t="s">
        <v>694</v>
      </c>
      <c r="M192" s="20">
        <v>52</v>
      </c>
      <c r="N192" s="67">
        <f>3+(3)</f>
        <v>6</v>
      </c>
      <c r="O192" s="10" t="s">
        <v>584</v>
      </c>
      <c r="Q192" s="1" t="s">
        <v>1044</v>
      </c>
      <c r="R192" s="68" t="s">
        <v>1570</v>
      </c>
      <c r="S192" s="95" t="s">
        <v>1571</v>
      </c>
      <c r="T192" s="103" t="s">
        <v>2082</v>
      </c>
    </row>
    <row r="193" spans="1:20" ht="120.75" thickBot="1" x14ac:dyDescent="0.3">
      <c r="A193" s="133">
        <v>183</v>
      </c>
      <c r="B193" s="14" t="s">
        <v>789</v>
      </c>
      <c r="C193" s="11" t="s">
        <v>1030</v>
      </c>
      <c r="D193" s="12" t="s">
        <v>371</v>
      </c>
      <c r="E193" s="26" t="s">
        <v>790</v>
      </c>
      <c r="F193" s="26" t="s">
        <v>791</v>
      </c>
      <c r="G193" s="26" t="s">
        <v>792</v>
      </c>
      <c r="H193" s="26" t="s">
        <v>793</v>
      </c>
      <c r="I193" s="26" t="s">
        <v>794</v>
      </c>
      <c r="J193" s="20">
        <v>31</v>
      </c>
      <c r="K193" s="33" t="s">
        <v>795</v>
      </c>
      <c r="L193" s="33" t="s">
        <v>694</v>
      </c>
      <c r="M193" s="20">
        <v>67.569999999999993</v>
      </c>
      <c r="N193" s="85"/>
      <c r="O193" s="10" t="s">
        <v>584</v>
      </c>
      <c r="Q193" s="1" t="s">
        <v>1046</v>
      </c>
      <c r="R193" s="34"/>
      <c r="S193" s="88"/>
      <c r="T193" s="102" t="s">
        <v>2081</v>
      </c>
    </row>
    <row r="194" spans="1:20" ht="120.75" thickBot="1" x14ac:dyDescent="0.3">
      <c r="A194" s="133">
        <v>184</v>
      </c>
      <c r="B194" s="14" t="s">
        <v>796</v>
      </c>
      <c r="C194" s="11" t="s">
        <v>1030</v>
      </c>
      <c r="D194" s="12" t="s">
        <v>371</v>
      </c>
      <c r="E194" s="26" t="s">
        <v>790</v>
      </c>
      <c r="F194" s="26" t="s">
        <v>791</v>
      </c>
      <c r="G194" s="26" t="s">
        <v>792</v>
      </c>
      <c r="H194" s="26" t="s">
        <v>797</v>
      </c>
      <c r="I194" s="26" t="s">
        <v>798</v>
      </c>
      <c r="J194" s="20">
        <v>31</v>
      </c>
      <c r="K194" s="33" t="s">
        <v>795</v>
      </c>
      <c r="L194" s="33" t="s">
        <v>694</v>
      </c>
      <c r="M194" s="20">
        <v>67.569999999999993</v>
      </c>
      <c r="N194" s="85"/>
      <c r="O194" s="10" t="s">
        <v>584</v>
      </c>
      <c r="Q194" s="1" t="s">
        <v>1046</v>
      </c>
      <c r="R194" s="34"/>
      <c r="S194" s="88"/>
      <c r="T194" s="102" t="s">
        <v>2081</v>
      </c>
    </row>
    <row r="195" spans="1:20" ht="90.75" thickBot="1" x14ac:dyDescent="0.3">
      <c r="A195" s="133">
        <v>185</v>
      </c>
      <c r="B195" s="14" t="s">
        <v>799</v>
      </c>
      <c r="C195" s="11" t="s">
        <v>1030</v>
      </c>
      <c r="D195" s="12" t="s">
        <v>385</v>
      </c>
      <c r="E195" s="26" t="s">
        <v>800</v>
      </c>
      <c r="F195" s="26" t="s">
        <v>801</v>
      </c>
      <c r="G195" s="26" t="s">
        <v>802</v>
      </c>
      <c r="H195" s="26" t="s">
        <v>803</v>
      </c>
      <c r="I195" s="26" t="s">
        <v>804</v>
      </c>
      <c r="J195" s="20">
        <v>22</v>
      </c>
      <c r="K195" s="33" t="s">
        <v>805</v>
      </c>
      <c r="L195" s="33" t="s">
        <v>746</v>
      </c>
      <c r="M195" s="20">
        <v>41.57</v>
      </c>
      <c r="N195" s="67">
        <v>22</v>
      </c>
      <c r="O195" s="71" t="s">
        <v>584</v>
      </c>
      <c r="Q195" s="1" t="s">
        <v>1046</v>
      </c>
      <c r="R195" s="34" t="s">
        <v>1879</v>
      </c>
      <c r="S195" s="88" t="s">
        <v>1878</v>
      </c>
      <c r="T195" s="99" t="s">
        <v>2079</v>
      </c>
    </row>
    <row r="196" spans="1:20" ht="330.75" thickBot="1" x14ac:dyDescent="0.3">
      <c r="A196" s="133">
        <v>186</v>
      </c>
      <c r="B196" s="14" t="s">
        <v>806</v>
      </c>
      <c r="C196" s="11" t="s">
        <v>1030</v>
      </c>
      <c r="D196" s="12" t="s">
        <v>385</v>
      </c>
      <c r="E196" s="26" t="s">
        <v>800</v>
      </c>
      <c r="F196" s="26" t="s">
        <v>801</v>
      </c>
      <c r="G196" s="26" t="s">
        <v>807</v>
      </c>
      <c r="H196" s="26" t="s">
        <v>808</v>
      </c>
      <c r="I196" s="26" t="s">
        <v>809</v>
      </c>
      <c r="J196" s="20">
        <v>4</v>
      </c>
      <c r="K196" s="33" t="s">
        <v>805</v>
      </c>
      <c r="L196" s="33" t="s">
        <v>746</v>
      </c>
      <c r="M196" s="20">
        <v>41.57</v>
      </c>
      <c r="N196" s="67">
        <f>4+1+(1)+3</f>
        <v>9</v>
      </c>
      <c r="O196" s="71" t="s">
        <v>584</v>
      </c>
      <c r="Q196" s="1" t="s">
        <v>1046</v>
      </c>
      <c r="R196" s="34" t="s">
        <v>1897</v>
      </c>
      <c r="S196" s="96" t="s">
        <v>2073</v>
      </c>
      <c r="T196" s="99" t="s">
        <v>2079</v>
      </c>
    </row>
    <row r="197" spans="1:20" ht="210.75" thickBot="1" x14ac:dyDescent="0.3">
      <c r="A197" s="133">
        <v>187</v>
      </c>
      <c r="B197" s="14" t="s">
        <v>810</v>
      </c>
      <c r="C197" s="11" t="s">
        <v>1030</v>
      </c>
      <c r="D197" s="12" t="s">
        <v>395</v>
      </c>
      <c r="E197" s="26" t="s">
        <v>811</v>
      </c>
      <c r="F197" s="26" t="s">
        <v>812</v>
      </c>
      <c r="G197" s="26" t="s">
        <v>813</v>
      </c>
      <c r="H197" s="26" t="s">
        <v>814</v>
      </c>
      <c r="I197" s="26" t="s">
        <v>815</v>
      </c>
      <c r="J197" s="20">
        <v>1</v>
      </c>
      <c r="K197" s="33" t="s">
        <v>608</v>
      </c>
      <c r="L197" s="33" t="s">
        <v>98</v>
      </c>
      <c r="M197" s="20">
        <v>13.14</v>
      </c>
      <c r="N197" s="67">
        <v>1</v>
      </c>
      <c r="O197" s="10" t="s">
        <v>584</v>
      </c>
      <c r="Q197" s="1" t="s">
        <v>1056</v>
      </c>
      <c r="R197" s="34" t="s">
        <v>1442</v>
      </c>
      <c r="S197" s="88" t="s">
        <v>1443</v>
      </c>
      <c r="T197" s="97" t="s">
        <v>2078</v>
      </c>
    </row>
    <row r="198" spans="1:20" ht="285.75" thickBot="1" x14ac:dyDescent="0.3">
      <c r="A198" s="133">
        <v>188</v>
      </c>
      <c r="B198" s="14" t="s">
        <v>816</v>
      </c>
      <c r="C198" s="11" t="s">
        <v>1030</v>
      </c>
      <c r="D198" s="12" t="s">
        <v>408</v>
      </c>
      <c r="E198" s="26" t="s">
        <v>817</v>
      </c>
      <c r="F198" s="26" t="s">
        <v>818</v>
      </c>
      <c r="G198" s="26" t="s">
        <v>819</v>
      </c>
      <c r="H198" s="26" t="s">
        <v>820</v>
      </c>
      <c r="I198" s="26" t="s">
        <v>718</v>
      </c>
      <c r="J198" s="20">
        <v>2</v>
      </c>
      <c r="K198" s="33" t="s">
        <v>707</v>
      </c>
      <c r="L198" s="33" t="s">
        <v>719</v>
      </c>
      <c r="M198" s="20">
        <v>12.86</v>
      </c>
      <c r="N198" s="66">
        <v>2</v>
      </c>
      <c r="O198" s="71" t="s">
        <v>584</v>
      </c>
      <c r="Q198" s="1" t="s">
        <v>1058</v>
      </c>
      <c r="R198" s="34" t="s">
        <v>2074</v>
      </c>
      <c r="S198" s="88" t="s">
        <v>2075</v>
      </c>
      <c r="T198" s="97" t="s">
        <v>2078</v>
      </c>
    </row>
    <row r="199" spans="1:20" ht="180.75" thickBot="1" x14ac:dyDescent="0.3">
      <c r="A199" s="133">
        <v>189</v>
      </c>
      <c r="B199" s="14" t="s">
        <v>821</v>
      </c>
      <c r="C199" s="11" t="s">
        <v>1030</v>
      </c>
      <c r="D199" s="12" t="s">
        <v>408</v>
      </c>
      <c r="E199" s="26" t="s">
        <v>817</v>
      </c>
      <c r="F199" s="26" t="s">
        <v>818</v>
      </c>
      <c r="G199" s="26" t="s">
        <v>819</v>
      </c>
      <c r="H199" s="26" t="s">
        <v>822</v>
      </c>
      <c r="I199" s="26" t="s">
        <v>823</v>
      </c>
      <c r="J199" s="20">
        <v>2</v>
      </c>
      <c r="K199" s="33" t="s">
        <v>707</v>
      </c>
      <c r="L199" s="33" t="s">
        <v>719</v>
      </c>
      <c r="M199" s="20">
        <v>12.86</v>
      </c>
      <c r="N199" s="66">
        <v>2</v>
      </c>
      <c r="O199" s="10" t="s">
        <v>584</v>
      </c>
      <c r="Q199" s="1" t="s">
        <v>1058</v>
      </c>
      <c r="R199" s="68" t="s">
        <v>1491</v>
      </c>
      <c r="S199" s="95" t="s">
        <v>1492</v>
      </c>
      <c r="T199" s="97" t="s">
        <v>2078</v>
      </c>
    </row>
    <row r="200" spans="1:20" ht="210.75" thickBot="1" x14ac:dyDescent="0.3">
      <c r="A200" s="133">
        <v>190</v>
      </c>
      <c r="B200" s="14" t="s">
        <v>824</v>
      </c>
      <c r="C200" s="11" t="s">
        <v>1030</v>
      </c>
      <c r="D200" s="12" t="s">
        <v>413</v>
      </c>
      <c r="E200" s="26" t="s">
        <v>825</v>
      </c>
      <c r="F200" s="26" t="s">
        <v>826</v>
      </c>
      <c r="G200" s="26" t="s">
        <v>827</v>
      </c>
      <c r="H200" s="26" t="s">
        <v>828</v>
      </c>
      <c r="I200" s="26" t="s">
        <v>829</v>
      </c>
      <c r="J200" s="20">
        <v>8</v>
      </c>
      <c r="K200" s="33" t="s">
        <v>805</v>
      </c>
      <c r="L200" s="33" t="s">
        <v>694</v>
      </c>
      <c r="M200" s="20">
        <v>67.86</v>
      </c>
      <c r="N200" s="67">
        <f>8+1+1+(1)</f>
        <v>11</v>
      </c>
      <c r="O200" s="10" t="s">
        <v>584</v>
      </c>
      <c r="Q200" s="1" t="s">
        <v>1046</v>
      </c>
      <c r="R200" s="34" t="s">
        <v>1790</v>
      </c>
      <c r="S200" s="88" t="s">
        <v>1791</v>
      </c>
      <c r="T200" s="103" t="s">
        <v>2082</v>
      </c>
    </row>
    <row r="201" spans="1:20" ht="105.75" thickBot="1" x14ac:dyDescent="0.3">
      <c r="A201" s="133">
        <v>191</v>
      </c>
      <c r="B201" s="14" t="s">
        <v>830</v>
      </c>
      <c r="C201" s="11" t="s">
        <v>1030</v>
      </c>
      <c r="D201" s="12" t="s">
        <v>413</v>
      </c>
      <c r="E201" s="26" t="s">
        <v>825</v>
      </c>
      <c r="F201" s="26" t="s">
        <v>826</v>
      </c>
      <c r="G201" s="26" t="s">
        <v>827</v>
      </c>
      <c r="H201" s="26" t="s">
        <v>831</v>
      </c>
      <c r="I201" s="26" t="s">
        <v>832</v>
      </c>
      <c r="J201" s="20">
        <v>1</v>
      </c>
      <c r="K201" s="33" t="s">
        <v>805</v>
      </c>
      <c r="L201" s="33" t="s">
        <v>694</v>
      </c>
      <c r="M201" s="20">
        <v>67.86</v>
      </c>
      <c r="N201" s="85"/>
      <c r="O201" s="10" t="s">
        <v>584</v>
      </c>
      <c r="Q201" s="1" t="s">
        <v>1046</v>
      </c>
      <c r="R201" s="34"/>
      <c r="S201" s="88"/>
      <c r="T201" s="102" t="s">
        <v>2081</v>
      </c>
    </row>
    <row r="202" spans="1:20" ht="180.75" thickBot="1" x14ac:dyDescent="0.3">
      <c r="A202" s="133">
        <v>192</v>
      </c>
      <c r="B202" s="14" t="s">
        <v>833</v>
      </c>
      <c r="C202" s="11" t="s">
        <v>1030</v>
      </c>
      <c r="D202" s="12" t="s">
        <v>420</v>
      </c>
      <c r="E202" s="26" t="s">
        <v>834</v>
      </c>
      <c r="F202" s="26" t="s">
        <v>826</v>
      </c>
      <c r="G202" s="26" t="s">
        <v>835</v>
      </c>
      <c r="H202" s="26" t="s">
        <v>836</v>
      </c>
      <c r="I202" s="26" t="s">
        <v>837</v>
      </c>
      <c r="J202" s="20">
        <v>5</v>
      </c>
      <c r="K202" s="33" t="s">
        <v>805</v>
      </c>
      <c r="L202" s="33" t="s">
        <v>746</v>
      </c>
      <c r="M202" s="20">
        <v>41.57</v>
      </c>
      <c r="N202" s="66">
        <f>5+1+(1)</f>
        <v>7</v>
      </c>
      <c r="O202" s="10" t="s">
        <v>584</v>
      </c>
      <c r="Q202" s="1" t="s">
        <v>1046</v>
      </c>
      <c r="R202" s="34" t="s">
        <v>1792</v>
      </c>
      <c r="S202" s="88" t="s">
        <v>1793</v>
      </c>
      <c r="T202" s="99" t="s">
        <v>2079</v>
      </c>
    </row>
    <row r="203" spans="1:20" ht="210.75" thickBot="1" x14ac:dyDescent="0.3">
      <c r="A203" s="133">
        <v>193</v>
      </c>
      <c r="B203" s="14" t="s">
        <v>838</v>
      </c>
      <c r="C203" s="11" t="s">
        <v>1030</v>
      </c>
      <c r="D203" s="12" t="s">
        <v>434</v>
      </c>
      <c r="E203" s="26" t="s">
        <v>839</v>
      </c>
      <c r="F203" s="26" t="s">
        <v>826</v>
      </c>
      <c r="G203" s="26" t="s">
        <v>840</v>
      </c>
      <c r="H203" s="26" t="s">
        <v>828</v>
      </c>
      <c r="I203" s="26" t="s">
        <v>841</v>
      </c>
      <c r="J203" s="20">
        <v>8</v>
      </c>
      <c r="K203" s="33" t="s">
        <v>805</v>
      </c>
      <c r="L203" s="33" t="s">
        <v>694</v>
      </c>
      <c r="M203" s="20">
        <v>67.86</v>
      </c>
      <c r="N203" s="66">
        <f>8+1+1+(1)</f>
        <v>11</v>
      </c>
      <c r="O203" s="10" t="s">
        <v>584</v>
      </c>
      <c r="Q203" s="1" t="s">
        <v>1046</v>
      </c>
      <c r="R203" s="34" t="s">
        <v>1794</v>
      </c>
      <c r="S203" s="88" t="s">
        <v>1795</v>
      </c>
      <c r="T203" s="103" t="s">
        <v>2082</v>
      </c>
    </row>
    <row r="204" spans="1:20" ht="210.75" thickBot="1" x14ac:dyDescent="0.3">
      <c r="A204" s="133">
        <v>194</v>
      </c>
      <c r="B204" s="14" t="s">
        <v>842</v>
      </c>
      <c r="C204" s="11" t="s">
        <v>1030</v>
      </c>
      <c r="D204" s="12" t="s">
        <v>456</v>
      </c>
      <c r="E204" s="26" t="s">
        <v>843</v>
      </c>
      <c r="F204" s="26" t="s">
        <v>826</v>
      </c>
      <c r="G204" s="26" t="s">
        <v>844</v>
      </c>
      <c r="H204" s="26" t="s">
        <v>845</v>
      </c>
      <c r="I204" s="26" t="s">
        <v>829</v>
      </c>
      <c r="J204" s="20">
        <v>8</v>
      </c>
      <c r="K204" s="33" t="s">
        <v>805</v>
      </c>
      <c r="L204" s="33" t="s">
        <v>694</v>
      </c>
      <c r="M204" s="20">
        <v>67.86</v>
      </c>
      <c r="N204" s="66">
        <f>8+1+1+(1)</f>
        <v>11</v>
      </c>
      <c r="O204" s="10" t="s">
        <v>584</v>
      </c>
      <c r="Q204" s="1" t="s">
        <v>1046</v>
      </c>
      <c r="R204" s="34" t="s">
        <v>1796</v>
      </c>
      <c r="S204" s="88" t="s">
        <v>1797</v>
      </c>
      <c r="T204" s="103" t="s">
        <v>2082</v>
      </c>
    </row>
    <row r="205" spans="1:20" ht="105.75" thickBot="1" x14ac:dyDescent="0.3">
      <c r="A205" s="133">
        <v>195</v>
      </c>
      <c r="B205" s="14" t="s">
        <v>846</v>
      </c>
      <c r="C205" s="11" t="s">
        <v>1030</v>
      </c>
      <c r="D205" s="12" t="s">
        <v>456</v>
      </c>
      <c r="E205" s="26" t="s">
        <v>843</v>
      </c>
      <c r="F205" s="26" t="s">
        <v>826</v>
      </c>
      <c r="G205" s="26" t="s">
        <v>844</v>
      </c>
      <c r="H205" s="26" t="s">
        <v>845</v>
      </c>
      <c r="I205" s="26" t="s">
        <v>847</v>
      </c>
      <c r="J205" s="20">
        <v>1</v>
      </c>
      <c r="K205" s="33" t="s">
        <v>805</v>
      </c>
      <c r="L205" s="33" t="s">
        <v>694</v>
      </c>
      <c r="M205" s="20">
        <v>67.86</v>
      </c>
      <c r="N205" s="85"/>
      <c r="O205" s="10" t="s">
        <v>584</v>
      </c>
      <c r="Q205" s="1" t="s">
        <v>1046</v>
      </c>
      <c r="R205" s="34"/>
      <c r="S205" s="88"/>
      <c r="T205" s="102" t="s">
        <v>2081</v>
      </c>
    </row>
    <row r="206" spans="1:20" ht="195.75" thickBot="1" x14ac:dyDescent="0.3">
      <c r="A206" s="133">
        <v>196</v>
      </c>
      <c r="B206" s="14" t="s">
        <v>848</v>
      </c>
      <c r="C206" s="11" t="s">
        <v>1030</v>
      </c>
      <c r="D206" s="12" t="s">
        <v>459</v>
      </c>
      <c r="E206" s="26" t="s">
        <v>849</v>
      </c>
      <c r="F206" s="26" t="s">
        <v>850</v>
      </c>
      <c r="G206" s="26" t="s">
        <v>851</v>
      </c>
      <c r="H206" s="26" t="s">
        <v>852</v>
      </c>
      <c r="I206" s="26" t="s">
        <v>853</v>
      </c>
      <c r="J206" s="20">
        <v>1</v>
      </c>
      <c r="K206" s="33" t="s">
        <v>805</v>
      </c>
      <c r="L206" s="33" t="s">
        <v>746</v>
      </c>
      <c r="M206" s="20">
        <v>41.57</v>
      </c>
      <c r="N206" s="67">
        <v>1</v>
      </c>
      <c r="O206" s="71" t="s">
        <v>584</v>
      </c>
      <c r="Q206" s="1" t="s">
        <v>1046</v>
      </c>
      <c r="R206" s="34" t="s">
        <v>1890</v>
      </c>
      <c r="S206" s="88" t="s">
        <v>1877</v>
      </c>
      <c r="T206" s="99" t="s">
        <v>2079</v>
      </c>
    </row>
    <row r="207" spans="1:20" ht="330.75" thickBot="1" x14ac:dyDescent="0.3">
      <c r="A207" s="133">
        <v>197</v>
      </c>
      <c r="B207" s="14" t="s">
        <v>854</v>
      </c>
      <c r="C207" s="11" t="s">
        <v>1030</v>
      </c>
      <c r="D207" s="12" t="s">
        <v>459</v>
      </c>
      <c r="E207" s="26" t="s">
        <v>849</v>
      </c>
      <c r="F207" s="26" t="s">
        <v>850</v>
      </c>
      <c r="G207" s="26" t="s">
        <v>855</v>
      </c>
      <c r="H207" s="26" t="s">
        <v>856</v>
      </c>
      <c r="I207" s="26" t="s">
        <v>857</v>
      </c>
      <c r="J207" s="20">
        <v>5</v>
      </c>
      <c r="K207" s="33" t="s">
        <v>805</v>
      </c>
      <c r="L207" s="33" t="s">
        <v>746</v>
      </c>
      <c r="M207" s="20">
        <v>41.57</v>
      </c>
      <c r="N207" s="67">
        <f>5+1+1+1+(1)</f>
        <v>9</v>
      </c>
      <c r="O207" s="71" t="s">
        <v>584</v>
      </c>
      <c r="Q207" s="1" t="s">
        <v>1046</v>
      </c>
      <c r="R207" s="34" t="s">
        <v>1898</v>
      </c>
      <c r="S207" s="88" t="s">
        <v>1899</v>
      </c>
      <c r="T207" s="99" t="s">
        <v>2079</v>
      </c>
    </row>
    <row r="208" spans="1:20" ht="195.75" thickBot="1" x14ac:dyDescent="0.3">
      <c r="A208" s="133">
        <v>198</v>
      </c>
      <c r="B208" s="14" t="s">
        <v>858</v>
      </c>
      <c r="C208" s="11" t="s">
        <v>1030</v>
      </c>
      <c r="D208" s="12" t="s">
        <v>462</v>
      </c>
      <c r="E208" s="26" t="s">
        <v>859</v>
      </c>
      <c r="F208" s="26" t="s">
        <v>850</v>
      </c>
      <c r="G208" s="26" t="s">
        <v>851</v>
      </c>
      <c r="H208" s="26" t="s">
        <v>860</v>
      </c>
      <c r="I208" s="26" t="s">
        <v>853</v>
      </c>
      <c r="J208" s="20">
        <v>1</v>
      </c>
      <c r="K208" s="33" t="s">
        <v>805</v>
      </c>
      <c r="L208" s="33" t="s">
        <v>746</v>
      </c>
      <c r="M208" s="20">
        <v>41.57</v>
      </c>
      <c r="N208" s="67">
        <v>1</v>
      </c>
      <c r="O208" s="71" t="s">
        <v>584</v>
      </c>
      <c r="Q208" s="1" t="s">
        <v>1046</v>
      </c>
      <c r="R208" s="34" t="s">
        <v>1891</v>
      </c>
      <c r="S208" s="88" t="s">
        <v>1892</v>
      </c>
      <c r="T208" s="99" t="s">
        <v>2079</v>
      </c>
    </row>
    <row r="209" spans="1:20" ht="285.75" thickBot="1" x14ac:dyDescent="0.3">
      <c r="A209" s="133">
        <v>199</v>
      </c>
      <c r="B209" s="14" t="s">
        <v>861</v>
      </c>
      <c r="C209" s="11" t="s">
        <v>1030</v>
      </c>
      <c r="D209" s="12" t="s">
        <v>462</v>
      </c>
      <c r="E209" s="26" t="s">
        <v>859</v>
      </c>
      <c r="F209" s="26" t="s">
        <v>850</v>
      </c>
      <c r="G209" s="26" t="s">
        <v>855</v>
      </c>
      <c r="H209" s="26" t="s">
        <v>856</v>
      </c>
      <c r="I209" s="26" t="s">
        <v>857</v>
      </c>
      <c r="J209" s="20">
        <v>5</v>
      </c>
      <c r="K209" s="33" t="s">
        <v>805</v>
      </c>
      <c r="L209" s="33" t="s">
        <v>746</v>
      </c>
      <c r="M209" s="20">
        <v>41.57</v>
      </c>
      <c r="N209" s="67">
        <f>5+1+1+(1)</f>
        <v>8</v>
      </c>
      <c r="O209" s="71" t="s">
        <v>584</v>
      </c>
      <c r="Q209" s="1" t="s">
        <v>1046</v>
      </c>
      <c r="R209" s="34" t="s">
        <v>1900</v>
      </c>
      <c r="S209" s="88" t="s">
        <v>1901</v>
      </c>
      <c r="T209" s="99" t="s">
        <v>2079</v>
      </c>
    </row>
    <row r="210" spans="1:20" ht="368.25" customHeight="1" thickBot="1" x14ac:dyDescent="0.3">
      <c r="A210" s="133">
        <v>200</v>
      </c>
      <c r="B210" s="14" t="s">
        <v>862</v>
      </c>
      <c r="C210" s="11" t="s">
        <v>1030</v>
      </c>
      <c r="D210" s="12" t="s">
        <v>473</v>
      </c>
      <c r="E210" s="26" t="s">
        <v>863</v>
      </c>
      <c r="F210" s="26" t="s">
        <v>864</v>
      </c>
      <c r="G210" s="26" t="s">
        <v>865</v>
      </c>
      <c r="H210" s="111" t="s">
        <v>866</v>
      </c>
      <c r="I210" s="26" t="s">
        <v>867</v>
      </c>
      <c r="J210" s="20">
        <v>12</v>
      </c>
      <c r="K210" s="33" t="s">
        <v>868</v>
      </c>
      <c r="L210" s="33" t="s">
        <v>98</v>
      </c>
      <c r="M210" s="20">
        <v>14.86</v>
      </c>
      <c r="N210" s="67">
        <v>12</v>
      </c>
      <c r="O210" s="10" t="s">
        <v>584</v>
      </c>
      <c r="Q210" s="1" t="s">
        <v>1061</v>
      </c>
      <c r="R210" s="34" t="s">
        <v>1086</v>
      </c>
      <c r="S210" s="88" t="s">
        <v>1087</v>
      </c>
      <c r="T210" s="98" t="s">
        <v>2078</v>
      </c>
    </row>
    <row r="211" spans="1:20" ht="409.6" thickBot="1" x14ac:dyDescent="0.3">
      <c r="A211" s="133">
        <v>201</v>
      </c>
      <c r="B211" s="14" t="s">
        <v>869</v>
      </c>
      <c r="C211" s="11" t="s">
        <v>1030</v>
      </c>
      <c r="D211" s="12" t="s">
        <v>473</v>
      </c>
      <c r="E211" s="26" t="s">
        <v>863</v>
      </c>
      <c r="F211" s="26" t="s">
        <v>870</v>
      </c>
      <c r="G211" s="26" t="s">
        <v>871</v>
      </c>
      <c r="H211" s="26" t="s">
        <v>872</v>
      </c>
      <c r="I211" s="26" t="s">
        <v>302</v>
      </c>
      <c r="J211" s="20">
        <v>1</v>
      </c>
      <c r="K211" s="33" t="s">
        <v>707</v>
      </c>
      <c r="L211" s="33" t="s">
        <v>873</v>
      </c>
      <c r="M211" s="20">
        <v>25.71</v>
      </c>
      <c r="N211" s="67">
        <v>1</v>
      </c>
      <c r="O211" s="10" t="s">
        <v>584</v>
      </c>
      <c r="Q211" s="1" t="s">
        <v>1061</v>
      </c>
      <c r="R211" s="34" t="s">
        <v>1799</v>
      </c>
      <c r="S211" s="88" t="s">
        <v>1798</v>
      </c>
      <c r="T211" s="98" t="s">
        <v>2078</v>
      </c>
    </row>
    <row r="212" spans="1:20" ht="270.75" thickBot="1" x14ac:dyDescent="0.3">
      <c r="A212" s="133">
        <v>202</v>
      </c>
      <c r="B212" s="14" t="s">
        <v>874</v>
      </c>
      <c r="C212" s="11" t="s">
        <v>1030</v>
      </c>
      <c r="D212" s="12" t="s">
        <v>489</v>
      </c>
      <c r="E212" s="26" t="s">
        <v>875</v>
      </c>
      <c r="F212" s="26" t="s">
        <v>876</v>
      </c>
      <c r="G212" s="26" t="s">
        <v>877</v>
      </c>
      <c r="H212" s="26" t="s">
        <v>878</v>
      </c>
      <c r="I212" s="26" t="s">
        <v>879</v>
      </c>
      <c r="J212" s="20">
        <v>1</v>
      </c>
      <c r="K212" s="33" t="s">
        <v>608</v>
      </c>
      <c r="L212" s="33" t="s">
        <v>682</v>
      </c>
      <c r="M212" s="20">
        <v>13.29</v>
      </c>
      <c r="N212" s="67">
        <f>1+(1)</f>
        <v>2</v>
      </c>
      <c r="O212" s="10" t="s">
        <v>584</v>
      </c>
      <c r="Q212" s="1" t="s">
        <v>1062</v>
      </c>
      <c r="R212" s="68" t="s">
        <v>1572</v>
      </c>
      <c r="S212" s="95" t="s">
        <v>1573</v>
      </c>
      <c r="T212" s="98" t="s">
        <v>2078</v>
      </c>
    </row>
    <row r="213" spans="1:20" ht="345.75" thickBot="1" x14ac:dyDescent="0.3">
      <c r="A213" s="133">
        <v>203</v>
      </c>
      <c r="B213" s="14" t="s">
        <v>880</v>
      </c>
      <c r="C213" s="11" t="s">
        <v>1030</v>
      </c>
      <c r="D213" s="12" t="s">
        <v>489</v>
      </c>
      <c r="E213" s="26" t="s">
        <v>875</v>
      </c>
      <c r="F213" s="26" t="s">
        <v>876</v>
      </c>
      <c r="G213" s="26" t="s">
        <v>881</v>
      </c>
      <c r="H213" s="26" t="s">
        <v>882</v>
      </c>
      <c r="I213" s="26" t="s">
        <v>883</v>
      </c>
      <c r="J213" s="20">
        <v>1</v>
      </c>
      <c r="K213" s="33" t="s">
        <v>98</v>
      </c>
      <c r="L213" s="33" t="s">
        <v>694</v>
      </c>
      <c r="M213" s="20">
        <v>52.14</v>
      </c>
      <c r="N213" s="67">
        <f>3+(1+3)</f>
        <v>7</v>
      </c>
      <c r="O213" s="10" t="s">
        <v>584</v>
      </c>
      <c r="Q213" s="1" t="s">
        <v>1062</v>
      </c>
      <c r="R213" s="68" t="s">
        <v>1574</v>
      </c>
      <c r="S213" s="95" t="s">
        <v>1575</v>
      </c>
      <c r="T213" s="103" t="s">
        <v>2082</v>
      </c>
    </row>
    <row r="214" spans="1:20" ht="90.75" thickBot="1" x14ac:dyDescent="0.3">
      <c r="A214" s="133">
        <v>204</v>
      </c>
      <c r="B214" s="14" t="s">
        <v>884</v>
      </c>
      <c r="C214" s="11" t="s">
        <v>1030</v>
      </c>
      <c r="D214" s="12" t="s">
        <v>489</v>
      </c>
      <c r="E214" s="26" t="s">
        <v>885</v>
      </c>
      <c r="F214" s="26" t="s">
        <v>886</v>
      </c>
      <c r="G214" s="26" t="s">
        <v>887</v>
      </c>
      <c r="H214" s="26" t="s">
        <v>888</v>
      </c>
      <c r="I214" s="26" t="s">
        <v>889</v>
      </c>
      <c r="J214" s="20">
        <v>1</v>
      </c>
      <c r="K214" s="33" t="s">
        <v>608</v>
      </c>
      <c r="L214" s="33" t="s">
        <v>98</v>
      </c>
      <c r="M214" s="20">
        <v>13.14</v>
      </c>
      <c r="N214" s="67">
        <v>1</v>
      </c>
      <c r="O214" s="10" t="s">
        <v>584</v>
      </c>
      <c r="Q214" s="1" t="s">
        <v>1063</v>
      </c>
      <c r="R214" s="34" t="s">
        <v>1160</v>
      </c>
      <c r="S214" s="88" t="s">
        <v>1161</v>
      </c>
      <c r="T214" s="98" t="s">
        <v>2078</v>
      </c>
    </row>
    <row r="215" spans="1:20" ht="120.75" thickBot="1" x14ac:dyDescent="0.3">
      <c r="A215" s="133">
        <v>205</v>
      </c>
      <c r="B215" s="14" t="s">
        <v>890</v>
      </c>
      <c r="C215" s="11" t="s">
        <v>1030</v>
      </c>
      <c r="D215" s="12" t="s">
        <v>489</v>
      </c>
      <c r="E215" s="26" t="s">
        <v>885</v>
      </c>
      <c r="F215" s="26" t="s">
        <v>886</v>
      </c>
      <c r="G215" s="26" t="s">
        <v>891</v>
      </c>
      <c r="H215" s="26" t="s">
        <v>892</v>
      </c>
      <c r="I215" s="26" t="s">
        <v>893</v>
      </c>
      <c r="J215" s="20">
        <v>1</v>
      </c>
      <c r="K215" s="33" t="s">
        <v>608</v>
      </c>
      <c r="L215" s="33" t="s">
        <v>694</v>
      </c>
      <c r="M215" s="20">
        <v>65.290000000000006</v>
      </c>
      <c r="N215" s="67">
        <v>1</v>
      </c>
      <c r="O215" s="10" t="s">
        <v>584</v>
      </c>
      <c r="Q215" s="1" t="s">
        <v>1063</v>
      </c>
      <c r="R215" s="34" t="s">
        <v>1162</v>
      </c>
      <c r="S215" s="88" t="s">
        <v>1163</v>
      </c>
      <c r="T215" s="98" t="s">
        <v>2078</v>
      </c>
    </row>
    <row r="216" spans="1:20" ht="195.75" thickBot="1" x14ac:dyDescent="0.3">
      <c r="A216" s="133">
        <v>206</v>
      </c>
      <c r="B216" s="14" t="s">
        <v>894</v>
      </c>
      <c r="C216" s="11" t="s">
        <v>1030</v>
      </c>
      <c r="D216" s="12" t="s">
        <v>525</v>
      </c>
      <c r="E216" s="26" t="s">
        <v>895</v>
      </c>
      <c r="F216" s="26" t="s">
        <v>896</v>
      </c>
      <c r="G216" s="26" t="s">
        <v>897</v>
      </c>
      <c r="H216" s="26" t="s">
        <v>898</v>
      </c>
      <c r="I216" s="26" t="s">
        <v>899</v>
      </c>
      <c r="J216" s="20">
        <v>2</v>
      </c>
      <c r="K216" s="33" t="s">
        <v>707</v>
      </c>
      <c r="L216" s="33" t="s">
        <v>746</v>
      </c>
      <c r="M216" s="20">
        <v>38.86</v>
      </c>
      <c r="N216" s="67">
        <f>(1+1)</f>
        <v>2</v>
      </c>
      <c r="O216" s="10" t="s">
        <v>584</v>
      </c>
      <c r="Q216" s="1" t="s">
        <v>1059</v>
      </c>
      <c r="R216" s="34" t="s">
        <v>1576</v>
      </c>
      <c r="S216" s="88" t="s">
        <v>1577</v>
      </c>
      <c r="T216" s="98" t="s">
        <v>2078</v>
      </c>
    </row>
    <row r="217" spans="1:20" ht="210.75" thickBot="1" x14ac:dyDescent="0.3">
      <c r="A217" s="133">
        <v>207</v>
      </c>
      <c r="B217" s="14" t="s">
        <v>900</v>
      </c>
      <c r="C217" s="11" t="s">
        <v>1030</v>
      </c>
      <c r="D217" s="12" t="s">
        <v>546</v>
      </c>
      <c r="E217" s="26" t="s">
        <v>901</v>
      </c>
      <c r="F217" s="26" t="s">
        <v>902</v>
      </c>
      <c r="G217" s="26" t="s">
        <v>903</v>
      </c>
      <c r="H217" s="26" t="s">
        <v>904</v>
      </c>
      <c r="I217" s="26" t="s">
        <v>905</v>
      </c>
      <c r="J217" s="20">
        <v>4</v>
      </c>
      <c r="K217" s="33" t="s">
        <v>707</v>
      </c>
      <c r="L217" s="33" t="s">
        <v>694</v>
      </c>
      <c r="M217" s="20">
        <v>65</v>
      </c>
      <c r="N217" s="85"/>
      <c r="O217" s="10" t="s">
        <v>584</v>
      </c>
      <c r="Q217" s="1" t="s">
        <v>1059</v>
      </c>
      <c r="R217" s="34"/>
      <c r="S217" s="88"/>
      <c r="T217" s="102" t="s">
        <v>2081</v>
      </c>
    </row>
    <row r="218" spans="1:20" ht="150.75" thickBot="1" x14ac:dyDescent="0.3">
      <c r="A218" s="133">
        <v>208</v>
      </c>
      <c r="B218" s="14" t="s">
        <v>906</v>
      </c>
      <c r="C218" s="11" t="s">
        <v>1030</v>
      </c>
      <c r="D218" s="12" t="s">
        <v>553</v>
      </c>
      <c r="E218" s="26" t="s">
        <v>907</v>
      </c>
      <c r="F218" s="26" t="s">
        <v>908</v>
      </c>
      <c r="G218" s="26" t="s">
        <v>909</v>
      </c>
      <c r="H218" s="26" t="s">
        <v>910</v>
      </c>
      <c r="I218" s="26" t="s">
        <v>911</v>
      </c>
      <c r="J218" s="20">
        <v>2</v>
      </c>
      <c r="K218" s="33" t="s">
        <v>707</v>
      </c>
      <c r="L218" s="33" t="s">
        <v>694</v>
      </c>
      <c r="M218" s="20">
        <v>65</v>
      </c>
      <c r="N218" s="85"/>
      <c r="O218" s="10" t="s">
        <v>584</v>
      </c>
      <c r="Q218" s="1" t="s">
        <v>1059</v>
      </c>
      <c r="R218" s="34"/>
      <c r="S218" s="88"/>
      <c r="T218" s="102" t="s">
        <v>2081</v>
      </c>
    </row>
    <row r="219" spans="1:20" ht="150.75" thickBot="1" x14ac:dyDescent="0.3">
      <c r="A219" s="133">
        <v>209</v>
      </c>
      <c r="B219" s="14" t="s">
        <v>912</v>
      </c>
      <c r="C219" s="11" t="s">
        <v>1030</v>
      </c>
      <c r="D219" s="12" t="s">
        <v>553</v>
      </c>
      <c r="E219" s="26" t="s">
        <v>907</v>
      </c>
      <c r="F219" s="26" t="s">
        <v>908</v>
      </c>
      <c r="G219" s="26" t="s">
        <v>909</v>
      </c>
      <c r="H219" s="26" t="s">
        <v>913</v>
      </c>
      <c r="I219" s="26" t="s">
        <v>914</v>
      </c>
      <c r="J219" s="20">
        <v>1</v>
      </c>
      <c r="K219" s="33" t="s">
        <v>707</v>
      </c>
      <c r="L219" s="33" t="s">
        <v>694</v>
      </c>
      <c r="M219" s="20">
        <v>65</v>
      </c>
      <c r="N219" s="85"/>
      <c r="O219" s="10" t="s">
        <v>584</v>
      </c>
      <c r="Q219" s="1" t="s">
        <v>1059</v>
      </c>
      <c r="R219" s="34"/>
      <c r="S219" s="88"/>
      <c r="T219" s="102" t="s">
        <v>2081</v>
      </c>
    </row>
    <row r="220" spans="1:20" ht="150.75" thickBot="1" x14ac:dyDescent="0.3">
      <c r="A220" s="133">
        <v>210</v>
      </c>
      <c r="B220" s="14" t="s">
        <v>915</v>
      </c>
      <c r="C220" s="11" t="s">
        <v>1030</v>
      </c>
      <c r="D220" s="12" t="s">
        <v>553</v>
      </c>
      <c r="E220" s="26" t="s">
        <v>907</v>
      </c>
      <c r="F220" s="26" t="s">
        <v>908</v>
      </c>
      <c r="G220" s="26" t="s">
        <v>909</v>
      </c>
      <c r="H220" s="26" t="s">
        <v>916</v>
      </c>
      <c r="I220" s="26" t="s">
        <v>667</v>
      </c>
      <c r="J220" s="20">
        <v>1</v>
      </c>
      <c r="K220" s="33" t="s">
        <v>707</v>
      </c>
      <c r="L220" s="33" t="s">
        <v>694</v>
      </c>
      <c r="M220" s="20">
        <v>65</v>
      </c>
      <c r="N220" s="85"/>
      <c r="O220" s="10" t="s">
        <v>584</v>
      </c>
      <c r="Q220" s="1" t="s">
        <v>1059</v>
      </c>
      <c r="R220" s="34"/>
      <c r="S220" s="88"/>
      <c r="T220" s="102" t="s">
        <v>2081</v>
      </c>
    </row>
    <row r="221" spans="1:20" ht="225.75" thickBot="1" x14ac:dyDescent="0.3">
      <c r="A221" s="133">
        <v>211</v>
      </c>
      <c r="B221" s="14" t="s">
        <v>917</v>
      </c>
      <c r="C221" s="11" t="s">
        <v>1030</v>
      </c>
      <c r="D221" s="12" t="s">
        <v>560</v>
      </c>
      <c r="E221" s="26" t="s">
        <v>918</v>
      </c>
      <c r="F221" s="26" t="s">
        <v>919</v>
      </c>
      <c r="G221" s="26" t="s">
        <v>920</v>
      </c>
      <c r="H221" s="26" t="s">
        <v>921</v>
      </c>
      <c r="I221" s="26" t="s">
        <v>922</v>
      </c>
      <c r="J221" s="20">
        <v>1</v>
      </c>
      <c r="K221" s="33" t="s">
        <v>707</v>
      </c>
      <c r="L221" s="33" t="s">
        <v>694</v>
      </c>
      <c r="M221" s="20">
        <v>65</v>
      </c>
      <c r="N221" s="85"/>
      <c r="O221" s="10" t="s">
        <v>584</v>
      </c>
      <c r="Q221" s="1" t="s">
        <v>1059</v>
      </c>
      <c r="R221" s="34"/>
      <c r="S221" s="88"/>
      <c r="T221" s="102" t="s">
        <v>2081</v>
      </c>
    </row>
    <row r="222" spans="1:20" ht="225.75" thickBot="1" x14ac:dyDescent="0.3">
      <c r="A222" s="133">
        <v>212</v>
      </c>
      <c r="B222" s="14" t="s">
        <v>923</v>
      </c>
      <c r="C222" s="11" t="s">
        <v>1030</v>
      </c>
      <c r="D222" s="12" t="s">
        <v>560</v>
      </c>
      <c r="E222" s="26" t="s">
        <v>918</v>
      </c>
      <c r="F222" s="26" t="s">
        <v>919</v>
      </c>
      <c r="G222" s="26" t="s">
        <v>920</v>
      </c>
      <c r="H222" s="26" t="s">
        <v>924</v>
      </c>
      <c r="I222" s="26" t="s">
        <v>922</v>
      </c>
      <c r="J222" s="20">
        <v>1</v>
      </c>
      <c r="K222" s="33" t="s">
        <v>707</v>
      </c>
      <c r="L222" s="33" t="s">
        <v>694</v>
      </c>
      <c r="M222" s="20">
        <v>65</v>
      </c>
      <c r="N222" s="85"/>
      <c r="O222" s="10" t="s">
        <v>584</v>
      </c>
      <c r="Q222" s="1" t="s">
        <v>1059</v>
      </c>
      <c r="R222" s="34"/>
      <c r="S222" s="88"/>
      <c r="T222" s="102" t="s">
        <v>2081</v>
      </c>
    </row>
    <row r="223" spans="1:20" ht="225.75" thickBot="1" x14ac:dyDescent="0.3">
      <c r="A223" s="133">
        <v>213</v>
      </c>
      <c r="B223" s="14" t="s">
        <v>925</v>
      </c>
      <c r="C223" s="11" t="s">
        <v>1030</v>
      </c>
      <c r="D223" s="12" t="s">
        <v>560</v>
      </c>
      <c r="E223" s="26" t="s">
        <v>918</v>
      </c>
      <c r="F223" s="26" t="s">
        <v>919</v>
      </c>
      <c r="G223" s="26" t="s">
        <v>920</v>
      </c>
      <c r="H223" s="26" t="s">
        <v>926</v>
      </c>
      <c r="I223" s="26" t="s">
        <v>667</v>
      </c>
      <c r="J223" s="20">
        <v>1</v>
      </c>
      <c r="K223" s="33" t="s">
        <v>707</v>
      </c>
      <c r="L223" s="33" t="s">
        <v>694</v>
      </c>
      <c r="M223" s="20">
        <v>65</v>
      </c>
      <c r="N223" s="85"/>
      <c r="O223" s="10" t="s">
        <v>584</v>
      </c>
      <c r="Q223" s="1" t="s">
        <v>1059</v>
      </c>
      <c r="R223" s="34"/>
      <c r="S223" s="88"/>
      <c r="T223" s="102" t="s">
        <v>2081</v>
      </c>
    </row>
    <row r="224" spans="1:20" ht="240.75" thickBot="1" x14ac:dyDescent="0.3">
      <c r="A224" s="133">
        <v>214</v>
      </c>
      <c r="B224" s="14" t="s">
        <v>927</v>
      </c>
      <c r="C224" s="11" t="s">
        <v>1030</v>
      </c>
      <c r="D224" s="12" t="s">
        <v>563</v>
      </c>
      <c r="E224" s="26" t="s">
        <v>928</v>
      </c>
      <c r="F224" s="26" t="s">
        <v>929</v>
      </c>
      <c r="G224" s="26" t="s">
        <v>930</v>
      </c>
      <c r="H224" s="26" t="s">
        <v>931</v>
      </c>
      <c r="I224" s="26" t="s">
        <v>536</v>
      </c>
      <c r="J224" s="20">
        <v>2</v>
      </c>
      <c r="K224" s="33" t="s">
        <v>707</v>
      </c>
      <c r="L224" s="33" t="s">
        <v>694</v>
      </c>
      <c r="M224" s="20">
        <v>65</v>
      </c>
      <c r="N224" s="85"/>
      <c r="O224" s="10" t="s">
        <v>584</v>
      </c>
      <c r="Q224" s="1" t="s">
        <v>1059</v>
      </c>
      <c r="R224" s="34"/>
      <c r="S224" s="88"/>
      <c r="T224" s="102" t="s">
        <v>2081</v>
      </c>
    </row>
    <row r="225" spans="1:20" ht="240.75" thickBot="1" x14ac:dyDescent="0.3">
      <c r="A225" s="133">
        <v>215</v>
      </c>
      <c r="B225" s="14" t="s">
        <v>932</v>
      </c>
      <c r="C225" s="11" t="s">
        <v>1030</v>
      </c>
      <c r="D225" s="12" t="s">
        <v>563</v>
      </c>
      <c r="E225" s="26" t="s">
        <v>928</v>
      </c>
      <c r="F225" s="26" t="s">
        <v>929</v>
      </c>
      <c r="G225" s="26" t="s">
        <v>930</v>
      </c>
      <c r="H225" s="26" t="s">
        <v>933</v>
      </c>
      <c r="I225" s="26" t="s">
        <v>914</v>
      </c>
      <c r="J225" s="20">
        <v>4</v>
      </c>
      <c r="K225" s="33" t="s">
        <v>707</v>
      </c>
      <c r="L225" s="33" t="s">
        <v>694</v>
      </c>
      <c r="M225" s="20">
        <v>65</v>
      </c>
      <c r="N225" s="85"/>
      <c r="O225" s="10" t="s">
        <v>584</v>
      </c>
      <c r="Q225" s="1" t="s">
        <v>1059</v>
      </c>
      <c r="R225" s="34"/>
      <c r="S225" s="88"/>
      <c r="T225" s="102" t="s">
        <v>2081</v>
      </c>
    </row>
    <row r="226" spans="1:20" ht="360.75" thickBot="1" x14ac:dyDescent="0.3">
      <c r="A226" s="133">
        <v>216</v>
      </c>
      <c r="B226" s="14" t="s">
        <v>934</v>
      </c>
      <c r="C226" s="11" t="s">
        <v>1030</v>
      </c>
      <c r="D226" s="12" t="s">
        <v>566</v>
      </c>
      <c r="E226" s="26" t="s">
        <v>935</v>
      </c>
      <c r="F226" s="26" t="s">
        <v>936</v>
      </c>
      <c r="G226" s="26" t="s">
        <v>937</v>
      </c>
      <c r="H226" s="26" t="s">
        <v>938</v>
      </c>
      <c r="I226" s="26" t="s">
        <v>939</v>
      </c>
      <c r="J226" s="20">
        <v>6</v>
      </c>
      <c r="K226" s="33" t="s">
        <v>608</v>
      </c>
      <c r="L226" s="33" t="s">
        <v>940</v>
      </c>
      <c r="M226" s="20">
        <v>34.86</v>
      </c>
      <c r="N226" s="67">
        <f>(1+1+1+1+1+1+0)</f>
        <v>6</v>
      </c>
      <c r="O226" s="10" t="s">
        <v>584</v>
      </c>
      <c r="Q226" s="1" t="s">
        <v>1063</v>
      </c>
      <c r="R226" s="34" t="s">
        <v>1578</v>
      </c>
      <c r="S226" s="88" t="s">
        <v>1579</v>
      </c>
      <c r="T226" s="98" t="s">
        <v>2078</v>
      </c>
    </row>
    <row r="227" spans="1:20" ht="409.6" thickBot="1" x14ac:dyDescent="0.3">
      <c r="A227" s="133">
        <v>217</v>
      </c>
      <c r="B227" s="14" t="s">
        <v>941</v>
      </c>
      <c r="C227" s="11" t="s">
        <v>1030</v>
      </c>
      <c r="D227" s="12" t="s">
        <v>569</v>
      </c>
      <c r="E227" s="26" t="s">
        <v>942</v>
      </c>
      <c r="F227" s="26" t="s">
        <v>943</v>
      </c>
      <c r="G227" s="26" t="s">
        <v>944</v>
      </c>
      <c r="H227" s="26" t="s">
        <v>945</v>
      </c>
      <c r="I227" s="26" t="s">
        <v>946</v>
      </c>
      <c r="J227" s="20">
        <v>1</v>
      </c>
      <c r="K227" s="33" t="s">
        <v>707</v>
      </c>
      <c r="L227" s="33" t="s">
        <v>98</v>
      </c>
      <c r="M227" s="20">
        <v>13</v>
      </c>
      <c r="N227" s="67">
        <v>1</v>
      </c>
      <c r="O227" s="10" t="s">
        <v>584</v>
      </c>
      <c r="Q227" s="1" t="s">
        <v>1064</v>
      </c>
      <c r="R227" s="34" t="s">
        <v>1098</v>
      </c>
      <c r="S227" s="88" t="s">
        <v>1099</v>
      </c>
      <c r="T227" s="98" t="s">
        <v>2078</v>
      </c>
    </row>
    <row r="228" spans="1:20" ht="240.75" thickBot="1" x14ac:dyDescent="0.3">
      <c r="A228" s="133">
        <v>218</v>
      </c>
      <c r="B228" s="14" t="s">
        <v>947</v>
      </c>
      <c r="C228" s="11" t="s">
        <v>1030</v>
      </c>
      <c r="D228" s="12" t="s">
        <v>569</v>
      </c>
      <c r="E228" s="26" t="s">
        <v>942</v>
      </c>
      <c r="F228" s="26" t="s">
        <v>943</v>
      </c>
      <c r="G228" s="26" t="s">
        <v>944</v>
      </c>
      <c r="H228" s="26" t="s">
        <v>948</v>
      </c>
      <c r="I228" s="26" t="s">
        <v>946</v>
      </c>
      <c r="J228" s="20">
        <v>1</v>
      </c>
      <c r="K228" s="33" t="s">
        <v>682</v>
      </c>
      <c r="L228" s="33" t="s">
        <v>873</v>
      </c>
      <c r="M228" s="20">
        <v>12.57</v>
      </c>
      <c r="N228" s="67">
        <v>1</v>
      </c>
      <c r="O228" s="10" t="s">
        <v>584</v>
      </c>
      <c r="Q228" s="1" t="s">
        <v>1064</v>
      </c>
      <c r="R228" s="34" t="s">
        <v>1100</v>
      </c>
      <c r="S228" s="88" t="s">
        <v>1101</v>
      </c>
      <c r="T228" s="98" t="s">
        <v>2078</v>
      </c>
    </row>
    <row r="229" spans="1:20" ht="409.6" thickBot="1" x14ac:dyDescent="0.3">
      <c r="A229" s="133">
        <v>219</v>
      </c>
      <c r="B229" s="14" t="s">
        <v>949</v>
      </c>
      <c r="C229" s="11" t="s">
        <v>1030</v>
      </c>
      <c r="D229" s="12" t="s">
        <v>572</v>
      </c>
      <c r="E229" s="26" t="s">
        <v>950</v>
      </c>
      <c r="F229" s="26" t="s">
        <v>951</v>
      </c>
      <c r="G229" s="26" t="s">
        <v>952</v>
      </c>
      <c r="H229" s="26" t="s">
        <v>953</v>
      </c>
      <c r="I229" s="26" t="s">
        <v>954</v>
      </c>
      <c r="J229" s="20">
        <v>4</v>
      </c>
      <c r="K229" s="33" t="s">
        <v>719</v>
      </c>
      <c r="L229" s="33" t="s">
        <v>955</v>
      </c>
      <c r="M229" s="20">
        <v>52.14</v>
      </c>
      <c r="N229" s="67">
        <f>2+(5)</f>
        <v>7</v>
      </c>
      <c r="O229" s="71" t="s">
        <v>584</v>
      </c>
      <c r="Q229" s="1" t="s">
        <v>1064</v>
      </c>
      <c r="R229" s="34" t="s">
        <v>1880</v>
      </c>
      <c r="S229" s="94" t="s">
        <v>1881</v>
      </c>
      <c r="T229" s="103" t="s">
        <v>2082</v>
      </c>
    </row>
    <row r="230" spans="1:20" ht="225.75" thickBot="1" x14ac:dyDescent="0.3">
      <c r="A230" s="133">
        <v>220</v>
      </c>
      <c r="B230" s="14" t="s">
        <v>956</v>
      </c>
      <c r="C230" s="11" t="s">
        <v>1030</v>
      </c>
      <c r="D230" s="12" t="s">
        <v>572</v>
      </c>
      <c r="E230" s="26" t="s">
        <v>957</v>
      </c>
      <c r="F230" s="26" t="s">
        <v>958</v>
      </c>
      <c r="G230" s="26" t="s">
        <v>959</v>
      </c>
      <c r="H230" s="26" t="s">
        <v>960</v>
      </c>
      <c r="I230" s="26" t="s">
        <v>961</v>
      </c>
      <c r="J230" s="20">
        <v>1</v>
      </c>
      <c r="K230" s="33" t="s">
        <v>962</v>
      </c>
      <c r="L230" s="33" t="s">
        <v>746</v>
      </c>
      <c r="M230" s="20">
        <v>43.14</v>
      </c>
      <c r="N230" s="67">
        <v>2</v>
      </c>
      <c r="O230" s="71" t="s">
        <v>584</v>
      </c>
      <c r="Q230" s="1" t="s">
        <v>1064</v>
      </c>
      <c r="R230" s="34" t="s">
        <v>1104</v>
      </c>
      <c r="S230" s="88" t="s">
        <v>1105</v>
      </c>
      <c r="T230" s="99" t="s">
        <v>2079</v>
      </c>
    </row>
    <row r="231" spans="1:20" ht="210.75" thickBot="1" x14ac:dyDescent="0.3">
      <c r="A231" s="133">
        <v>221</v>
      </c>
      <c r="B231" s="14" t="s">
        <v>963</v>
      </c>
      <c r="C231" s="11" t="s">
        <v>1030</v>
      </c>
      <c r="D231" s="12" t="s">
        <v>575</v>
      </c>
      <c r="E231" s="26" t="s">
        <v>964</v>
      </c>
      <c r="F231" s="26" t="s">
        <v>965</v>
      </c>
      <c r="G231" s="26" t="s">
        <v>966</v>
      </c>
      <c r="H231" s="26" t="s">
        <v>967</v>
      </c>
      <c r="I231" s="26" t="s">
        <v>667</v>
      </c>
      <c r="J231" s="20">
        <v>4</v>
      </c>
      <c r="K231" s="33" t="s">
        <v>608</v>
      </c>
      <c r="L231" s="33" t="s">
        <v>590</v>
      </c>
      <c r="M231" s="20">
        <v>26</v>
      </c>
      <c r="N231" s="67">
        <v>4</v>
      </c>
      <c r="O231" s="10" t="s">
        <v>584</v>
      </c>
      <c r="Q231" s="1" t="s">
        <v>1056</v>
      </c>
      <c r="R231" s="34" t="s">
        <v>1580</v>
      </c>
      <c r="S231" s="88" t="s">
        <v>1581</v>
      </c>
      <c r="T231" s="98" t="s">
        <v>2078</v>
      </c>
    </row>
    <row r="232" spans="1:20" ht="210.75" thickBot="1" x14ac:dyDescent="0.3">
      <c r="A232" s="133">
        <v>222</v>
      </c>
      <c r="B232" s="14" t="s">
        <v>968</v>
      </c>
      <c r="C232" s="11" t="s">
        <v>1030</v>
      </c>
      <c r="D232" s="12" t="s">
        <v>969</v>
      </c>
      <c r="E232" s="26" t="s">
        <v>970</v>
      </c>
      <c r="F232" s="26" t="s">
        <v>971</v>
      </c>
      <c r="G232" s="26" t="s">
        <v>972</v>
      </c>
      <c r="H232" s="26" t="s">
        <v>973</v>
      </c>
      <c r="I232" s="26" t="s">
        <v>974</v>
      </c>
      <c r="J232" s="20">
        <v>2</v>
      </c>
      <c r="K232" s="33" t="s">
        <v>608</v>
      </c>
      <c r="L232" s="33" t="s">
        <v>73</v>
      </c>
      <c r="M232" s="20">
        <v>17.57</v>
      </c>
      <c r="N232" s="67">
        <v>2</v>
      </c>
      <c r="O232" s="10" t="s">
        <v>584</v>
      </c>
      <c r="Q232" s="1" t="s">
        <v>1056</v>
      </c>
      <c r="R232" s="34" t="s">
        <v>1582</v>
      </c>
      <c r="S232" s="88" t="s">
        <v>1583</v>
      </c>
      <c r="T232" s="98" t="s">
        <v>2078</v>
      </c>
    </row>
    <row r="233" spans="1:20" ht="210.75" thickBot="1" x14ac:dyDescent="0.3">
      <c r="A233" s="133">
        <v>223</v>
      </c>
      <c r="B233" s="14" t="s">
        <v>975</v>
      </c>
      <c r="C233" s="11" t="s">
        <v>1030</v>
      </c>
      <c r="D233" s="12" t="s">
        <v>976</v>
      </c>
      <c r="E233" s="26" t="s">
        <v>977</v>
      </c>
      <c r="F233" s="26" t="s">
        <v>978</v>
      </c>
      <c r="G233" s="26" t="s">
        <v>979</v>
      </c>
      <c r="H233" s="26" t="s">
        <v>980</v>
      </c>
      <c r="I233" s="26" t="s">
        <v>981</v>
      </c>
      <c r="J233" s="20">
        <v>4</v>
      </c>
      <c r="K233" s="33" t="s">
        <v>608</v>
      </c>
      <c r="L233" s="33" t="s">
        <v>590</v>
      </c>
      <c r="M233" s="20">
        <v>26</v>
      </c>
      <c r="N233" s="67">
        <v>4</v>
      </c>
      <c r="O233" s="10" t="s">
        <v>584</v>
      </c>
      <c r="Q233" s="1" t="s">
        <v>1056</v>
      </c>
      <c r="R233" s="34" t="s">
        <v>1584</v>
      </c>
      <c r="S233" s="88" t="s">
        <v>1585</v>
      </c>
      <c r="T233" s="98" t="s">
        <v>2078</v>
      </c>
    </row>
    <row r="234" spans="1:20" ht="195.75" thickBot="1" x14ac:dyDescent="0.3">
      <c r="A234" s="133">
        <v>224</v>
      </c>
      <c r="B234" s="14" t="s">
        <v>982</v>
      </c>
      <c r="C234" s="11" t="s">
        <v>1030</v>
      </c>
      <c r="D234" s="12" t="s">
        <v>983</v>
      </c>
      <c r="E234" s="26" t="s">
        <v>984</v>
      </c>
      <c r="F234" s="26" t="s">
        <v>985</v>
      </c>
      <c r="G234" s="26" t="s">
        <v>986</v>
      </c>
      <c r="H234" s="26" t="s">
        <v>987</v>
      </c>
      <c r="I234" s="26" t="s">
        <v>987</v>
      </c>
      <c r="J234" s="20">
        <v>1</v>
      </c>
      <c r="K234" s="33" t="s">
        <v>608</v>
      </c>
      <c r="L234" s="33" t="s">
        <v>98</v>
      </c>
      <c r="M234" s="20">
        <v>13.14</v>
      </c>
      <c r="N234" s="67">
        <v>1</v>
      </c>
      <c r="O234" s="10" t="s">
        <v>584</v>
      </c>
      <c r="Q234" s="1" t="s">
        <v>1056</v>
      </c>
      <c r="R234" s="34" t="s">
        <v>1106</v>
      </c>
      <c r="S234" s="88" t="s">
        <v>1107</v>
      </c>
      <c r="T234" s="97" t="s">
        <v>2078</v>
      </c>
    </row>
    <row r="235" spans="1:20" ht="210.75" thickBot="1" x14ac:dyDescent="0.3">
      <c r="A235" s="133">
        <v>225</v>
      </c>
      <c r="B235" s="14" t="s">
        <v>988</v>
      </c>
      <c r="C235" s="11" t="s">
        <v>1030</v>
      </c>
      <c r="D235" s="12" t="s">
        <v>989</v>
      </c>
      <c r="E235" s="26" t="s">
        <v>990</v>
      </c>
      <c r="F235" s="26" t="s">
        <v>991</v>
      </c>
      <c r="G235" s="26" t="s">
        <v>992</v>
      </c>
      <c r="H235" s="26" t="s">
        <v>993</v>
      </c>
      <c r="I235" s="26" t="s">
        <v>994</v>
      </c>
      <c r="J235" s="20">
        <v>1</v>
      </c>
      <c r="K235" s="33" t="s">
        <v>608</v>
      </c>
      <c r="L235" s="33" t="s">
        <v>98</v>
      </c>
      <c r="M235" s="20">
        <v>13.14</v>
      </c>
      <c r="N235" s="67">
        <v>1</v>
      </c>
      <c r="O235" s="10" t="s">
        <v>584</v>
      </c>
      <c r="Q235" s="1" t="s">
        <v>1056</v>
      </c>
      <c r="R235" s="34" t="s">
        <v>1108</v>
      </c>
      <c r="S235" s="88" t="s">
        <v>1109</v>
      </c>
      <c r="T235" s="97" t="s">
        <v>2078</v>
      </c>
    </row>
    <row r="236" spans="1:20" ht="300.75" thickBot="1" x14ac:dyDescent="0.3">
      <c r="A236" s="133">
        <v>226</v>
      </c>
      <c r="B236" s="14" t="s">
        <v>995</v>
      </c>
      <c r="C236" s="11" t="s">
        <v>1030</v>
      </c>
      <c r="D236" s="12" t="s">
        <v>996</v>
      </c>
      <c r="E236" s="26" t="s">
        <v>997</v>
      </c>
      <c r="F236" s="26" t="s">
        <v>998</v>
      </c>
      <c r="G236" s="26" t="s">
        <v>999</v>
      </c>
      <c r="H236" s="26" t="s">
        <v>1000</v>
      </c>
      <c r="I236" s="26" t="s">
        <v>1001</v>
      </c>
      <c r="J236" s="20">
        <v>4</v>
      </c>
      <c r="K236" s="33" t="s">
        <v>608</v>
      </c>
      <c r="L236" s="33" t="s">
        <v>131</v>
      </c>
      <c r="M236" s="20">
        <v>21.57</v>
      </c>
      <c r="N236" s="67">
        <v>4</v>
      </c>
      <c r="O236" s="10" t="s">
        <v>584</v>
      </c>
      <c r="Q236" s="1" t="s">
        <v>1056</v>
      </c>
      <c r="R236" s="34" t="s">
        <v>1586</v>
      </c>
      <c r="S236" s="88" t="s">
        <v>1587</v>
      </c>
      <c r="T236" s="98" t="s">
        <v>2078</v>
      </c>
    </row>
    <row r="237" spans="1:20" ht="150.75" thickBot="1" x14ac:dyDescent="0.3">
      <c r="A237" s="133">
        <v>227</v>
      </c>
      <c r="B237" s="14" t="s">
        <v>1002</v>
      </c>
      <c r="C237" s="11" t="s">
        <v>1030</v>
      </c>
      <c r="D237" s="12" t="s">
        <v>1003</v>
      </c>
      <c r="E237" s="26" t="s">
        <v>1004</v>
      </c>
      <c r="F237" s="26" t="s">
        <v>1005</v>
      </c>
      <c r="G237" s="26" t="s">
        <v>1006</v>
      </c>
      <c r="H237" s="26" t="s">
        <v>1007</v>
      </c>
      <c r="I237" s="26" t="s">
        <v>1008</v>
      </c>
      <c r="J237" s="20">
        <v>4</v>
      </c>
      <c r="K237" s="33" t="s">
        <v>608</v>
      </c>
      <c r="L237" s="33" t="s">
        <v>590</v>
      </c>
      <c r="M237" s="20">
        <v>26</v>
      </c>
      <c r="N237" s="67">
        <v>4</v>
      </c>
      <c r="O237" s="10" t="s">
        <v>584</v>
      </c>
      <c r="Q237" s="1" t="s">
        <v>1056</v>
      </c>
      <c r="R237" s="34" t="s">
        <v>1588</v>
      </c>
      <c r="S237" s="88" t="s">
        <v>1589</v>
      </c>
      <c r="T237" s="98" t="s">
        <v>2078</v>
      </c>
    </row>
    <row r="238" spans="1:20" ht="150.75" thickBot="1" x14ac:dyDescent="0.3">
      <c r="A238" s="133">
        <v>228</v>
      </c>
      <c r="B238" s="14" t="s">
        <v>1009</v>
      </c>
      <c r="C238" s="11" t="s">
        <v>1030</v>
      </c>
      <c r="D238" s="12" t="s">
        <v>1010</v>
      </c>
      <c r="E238" s="26" t="s">
        <v>1011</v>
      </c>
      <c r="F238" s="26" t="s">
        <v>1012</v>
      </c>
      <c r="G238" s="26" t="s">
        <v>1013</v>
      </c>
      <c r="H238" s="26" t="s">
        <v>1014</v>
      </c>
      <c r="I238" s="26" t="s">
        <v>1015</v>
      </c>
      <c r="J238" s="20">
        <v>1</v>
      </c>
      <c r="K238" s="33" t="s">
        <v>608</v>
      </c>
      <c r="L238" s="33" t="s">
        <v>98</v>
      </c>
      <c r="M238" s="20">
        <v>13.14</v>
      </c>
      <c r="N238" s="66">
        <v>1</v>
      </c>
      <c r="O238" s="10" t="s">
        <v>584</v>
      </c>
      <c r="Q238" s="1" t="s">
        <v>1056</v>
      </c>
      <c r="R238" s="34" t="s">
        <v>2076</v>
      </c>
      <c r="S238" s="88" t="s">
        <v>2077</v>
      </c>
      <c r="T238" s="97" t="s">
        <v>2078</v>
      </c>
    </row>
    <row r="239" spans="1:20" ht="150.75" thickBot="1" x14ac:dyDescent="0.3">
      <c r="A239" s="133">
        <v>229</v>
      </c>
      <c r="B239" s="14" t="s">
        <v>1016</v>
      </c>
      <c r="C239" s="11" t="s">
        <v>1030</v>
      </c>
      <c r="D239" s="12" t="s">
        <v>1017</v>
      </c>
      <c r="E239" s="26" t="s">
        <v>1018</v>
      </c>
      <c r="F239" s="26" t="s">
        <v>1019</v>
      </c>
      <c r="G239" s="26" t="s">
        <v>1020</v>
      </c>
      <c r="H239" s="26" t="s">
        <v>1021</v>
      </c>
      <c r="I239" s="26" t="s">
        <v>1022</v>
      </c>
      <c r="J239" s="20">
        <v>1</v>
      </c>
      <c r="K239" s="33" t="s">
        <v>608</v>
      </c>
      <c r="L239" s="33" t="s">
        <v>98</v>
      </c>
      <c r="M239" s="20">
        <v>13.14</v>
      </c>
      <c r="N239" s="67">
        <v>1</v>
      </c>
      <c r="O239" s="10" t="s">
        <v>584</v>
      </c>
      <c r="Q239" s="1" t="s">
        <v>1056</v>
      </c>
      <c r="R239" s="34" t="s">
        <v>1110</v>
      </c>
      <c r="S239" s="88" t="s">
        <v>1111</v>
      </c>
      <c r="T239" s="97" t="s">
        <v>2078</v>
      </c>
    </row>
    <row r="240" spans="1:20" ht="180.75" thickBot="1" x14ac:dyDescent="0.3">
      <c r="A240" s="133">
        <v>230</v>
      </c>
      <c r="B240" s="14" t="s">
        <v>1023</v>
      </c>
      <c r="C240" s="11" t="s">
        <v>1030</v>
      </c>
      <c r="D240" s="12" t="s">
        <v>1024</v>
      </c>
      <c r="E240" s="26" t="s">
        <v>1025</v>
      </c>
      <c r="F240" s="26" t="s">
        <v>1026</v>
      </c>
      <c r="G240" s="26" t="s">
        <v>1027</v>
      </c>
      <c r="H240" s="26" t="s">
        <v>1028</v>
      </c>
      <c r="I240" s="26" t="s">
        <v>1029</v>
      </c>
      <c r="J240" s="20">
        <v>1</v>
      </c>
      <c r="K240" s="33" t="s">
        <v>608</v>
      </c>
      <c r="L240" s="33" t="s">
        <v>98</v>
      </c>
      <c r="M240" s="20">
        <v>13.14</v>
      </c>
      <c r="N240" s="67">
        <v>1</v>
      </c>
      <c r="O240" s="10" t="s">
        <v>584</v>
      </c>
      <c r="Q240" s="1" t="s">
        <v>1056</v>
      </c>
      <c r="R240" s="34" t="s">
        <v>1112</v>
      </c>
      <c r="S240" s="88" t="s">
        <v>1113</v>
      </c>
      <c r="T240" s="97" t="s">
        <v>2078</v>
      </c>
    </row>
    <row r="241" spans="1:20" ht="255.75" thickBot="1" x14ac:dyDescent="0.3">
      <c r="A241" s="133">
        <v>231</v>
      </c>
      <c r="B241" s="14" t="s">
        <v>1266</v>
      </c>
      <c r="C241" s="11" t="s">
        <v>1030</v>
      </c>
      <c r="D241" s="12">
        <v>1</v>
      </c>
      <c r="E241" s="26" t="s">
        <v>1444</v>
      </c>
      <c r="F241" s="26" t="s">
        <v>1267</v>
      </c>
      <c r="G241" s="26" t="s">
        <v>1268</v>
      </c>
      <c r="H241" s="27" t="s">
        <v>1269</v>
      </c>
      <c r="I241" s="26" t="s">
        <v>1270</v>
      </c>
      <c r="J241" s="20">
        <v>1</v>
      </c>
      <c r="K241" s="21">
        <v>43115</v>
      </c>
      <c r="L241" s="21">
        <v>43312</v>
      </c>
      <c r="M241" s="25">
        <f t="shared" ref="M241:M271" si="0">(L241-K241)/7</f>
        <v>28.142857142857142</v>
      </c>
      <c r="N241" s="67">
        <f>1+(2+1)</f>
        <v>4</v>
      </c>
      <c r="O241" s="16" t="s">
        <v>1853</v>
      </c>
      <c r="Q241" s="1" t="s">
        <v>1063</v>
      </c>
      <c r="R241" s="34" t="s">
        <v>1590</v>
      </c>
      <c r="S241" s="88" t="s">
        <v>1591</v>
      </c>
      <c r="T241" s="98" t="s">
        <v>2078</v>
      </c>
    </row>
    <row r="242" spans="1:20" ht="225.75" thickBot="1" x14ac:dyDescent="0.3">
      <c r="A242" s="133">
        <v>232</v>
      </c>
      <c r="B242" s="14" t="s">
        <v>1272</v>
      </c>
      <c r="C242" s="11" t="s">
        <v>1030</v>
      </c>
      <c r="D242" s="12">
        <v>1</v>
      </c>
      <c r="E242" s="26" t="s">
        <v>1444</v>
      </c>
      <c r="F242" s="26" t="s">
        <v>1273</v>
      </c>
      <c r="G242" s="26" t="s">
        <v>1274</v>
      </c>
      <c r="H242" s="27" t="s">
        <v>1275</v>
      </c>
      <c r="I242" s="26" t="s">
        <v>1276</v>
      </c>
      <c r="J242" s="20">
        <v>1</v>
      </c>
      <c r="K242" s="21">
        <v>43101</v>
      </c>
      <c r="L242" s="21">
        <v>43373</v>
      </c>
      <c r="M242" s="25">
        <f t="shared" si="0"/>
        <v>38.857142857142854</v>
      </c>
      <c r="N242" s="85"/>
      <c r="O242" s="16" t="s">
        <v>1853</v>
      </c>
      <c r="Q242" s="1" t="s">
        <v>1063</v>
      </c>
      <c r="R242" s="34"/>
      <c r="S242" s="88"/>
      <c r="T242" s="102" t="s">
        <v>2081</v>
      </c>
    </row>
    <row r="243" spans="1:20" ht="210.75" thickBot="1" x14ac:dyDescent="0.3">
      <c r="A243" s="133">
        <v>233</v>
      </c>
      <c r="B243" s="14" t="s">
        <v>1277</v>
      </c>
      <c r="C243" s="11" t="s">
        <v>1030</v>
      </c>
      <c r="D243" s="12">
        <v>2</v>
      </c>
      <c r="E243" s="26" t="s">
        <v>1445</v>
      </c>
      <c r="F243" s="26" t="s">
        <v>1273</v>
      </c>
      <c r="G243" s="26" t="s">
        <v>1278</v>
      </c>
      <c r="H243" s="27" t="s">
        <v>1269</v>
      </c>
      <c r="I243" s="26" t="s">
        <v>1270</v>
      </c>
      <c r="J243" s="20">
        <v>1</v>
      </c>
      <c r="K243" s="21">
        <v>43115</v>
      </c>
      <c r="L243" s="21">
        <v>43312</v>
      </c>
      <c r="M243" s="25">
        <f t="shared" si="0"/>
        <v>28.142857142857142</v>
      </c>
      <c r="N243" s="67">
        <f>1+(1)</f>
        <v>2</v>
      </c>
      <c r="O243" s="16" t="s">
        <v>1853</v>
      </c>
      <c r="Q243" s="1" t="s">
        <v>1063</v>
      </c>
      <c r="R243" s="69" t="s">
        <v>1592</v>
      </c>
      <c r="S243" s="91" t="s">
        <v>1593</v>
      </c>
      <c r="T243" s="98" t="s">
        <v>2078</v>
      </c>
    </row>
    <row r="244" spans="1:20" ht="210.75" thickBot="1" x14ac:dyDescent="0.3">
      <c r="A244" s="133">
        <v>234</v>
      </c>
      <c r="B244" s="14" t="s">
        <v>1279</v>
      </c>
      <c r="C244" s="11" t="s">
        <v>1030</v>
      </c>
      <c r="D244" s="12">
        <v>3</v>
      </c>
      <c r="E244" s="26" t="s">
        <v>1446</v>
      </c>
      <c r="F244" s="26" t="s">
        <v>1273</v>
      </c>
      <c r="G244" s="26" t="s">
        <v>1278</v>
      </c>
      <c r="H244" s="27" t="s">
        <v>1269</v>
      </c>
      <c r="I244" s="26" t="s">
        <v>1280</v>
      </c>
      <c r="J244" s="20">
        <v>1</v>
      </c>
      <c r="K244" s="21">
        <v>43115</v>
      </c>
      <c r="L244" s="21">
        <v>43312</v>
      </c>
      <c r="M244" s="25">
        <f t="shared" si="0"/>
        <v>28.142857142857142</v>
      </c>
      <c r="N244" s="67">
        <v>1</v>
      </c>
      <c r="O244" s="16" t="s">
        <v>1853</v>
      </c>
      <c r="Q244" s="1" t="s">
        <v>1063</v>
      </c>
      <c r="R244" s="34" t="s">
        <v>1594</v>
      </c>
      <c r="S244" s="88" t="s">
        <v>1595</v>
      </c>
      <c r="T244" s="98" t="s">
        <v>2078</v>
      </c>
    </row>
    <row r="245" spans="1:20" ht="210.75" thickBot="1" x14ac:dyDescent="0.3">
      <c r="A245" s="133">
        <v>235</v>
      </c>
      <c r="B245" s="14" t="s">
        <v>1281</v>
      </c>
      <c r="C245" s="11" t="s">
        <v>1030</v>
      </c>
      <c r="D245" s="12">
        <v>3</v>
      </c>
      <c r="E245" s="26" t="s">
        <v>1446</v>
      </c>
      <c r="F245" s="26" t="s">
        <v>1273</v>
      </c>
      <c r="G245" s="26" t="s">
        <v>1278</v>
      </c>
      <c r="H245" s="27" t="s">
        <v>1282</v>
      </c>
      <c r="I245" s="26" t="s">
        <v>1283</v>
      </c>
      <c r="J245" s="20">
        <v>1</v>
      </c>
      <c r="K245" s="21">
        <v>43115</v>
      </c>
      <c r="L245" s="21">
        <v>43312</v>
      </c>
      <c r="M245" s="25">
        <f t="shared" si="0"/>
        <v>28.142857142857142</v>
      </c>
      <c r="N245" s="67">
        <f>(1+1)</f>
        <v>2</v>
      </c>
      <c r="O245" s="16" t="s">
        <v>1853</v>
      </c>
      <c r="Q245" s="1" t="s">
        <v>1063</v>
      </c>
      <c r="R245" s="34" t="s">
        <v>1596</v>
      </c>
      <c r="S245" s="88" t="s">
        <v>1597</v>
      </c>
      <c r="T245" s="98" t="s">
        <v>2078</v>
      </c>
    </row>
    <row r="246" spans="1:20" ht="180.75" thickBot="1" x14ac:dyDescent="0.3">
      <c r="A246" s="133">
        <v>236</v>
      </c>
      <c r="B246" s="14" t="s">
        <v>1284</v>
      </c>
      <c r="C246" s="11" t="s">
        <v>1030</v>
      </c>
      <c r="D246" s="12">
        <v>4</v>
      </c>
      <c r="E246" s="26" t="s">
        <v>1285</v>
      </c>
      <c r="F246" s="26" t="s">
        <v>1267</v>
      </c>
      <c r="G246" s="26" t="s">
        <v>1286</v>
      </c>
      <c r="H246" s="27" t="s">
        <v>1287</v>
      </c>
      <c r="I246" s="26" t="s">
        <v>302</v>
      </c>
      <c r="J246" s="20">
        <v>1</v>
      </c>
      <c r="K246" s="21">
        <v>43115</v>
      </c>
      <c r="L246" s="21">
        <v>43312</v>
      </c>
      <c r="M246" s="25">
        <f t="shared" si="0"/>
        <v>28.142857142857142</v>
      </c>
      <c r="N246" s="85"/>
      <c r="O246" s="16" t="s">
        <v>1853</v>
      </c>
      <c r="Q246" s="1" t="s">
        <v>1063</v>
      </c>
      <c r="R246" s="34"/>
      <c r="S246" s="88"/>
      <c r="T246" s="102" t="s">
        <v>2081</v>
      </c>
    </row>
    <row r="247" spans="1:20" ht="255.75" thickBot="1" x14ac:dyDescent="0.3">
      <c r="A247" s="133">
        <v>237</v>
      </c>
      <c r="B247" s="14" t="s">
        <v>1288</v>
      </c>
      <c r="C247" s="11" t="s">
        <v>1030</v>
      </c>
      <c r="D247" s="12">
        <v>5</v>
      </c>
      <c r="E247" s="26" t="s">
        <v>1289</v>
      </c>
      <c r="F247" s="26" t="s">
        <v>1273</v>
      </c>
      <c r="G247" s="26" t="s">
        <v>1290</v>
      </c>
      <c r="H247" s="27" t="s">
        <v>1291</v>
      </c>
      <c r="I247" s="26" t="s">
        <v>1291</v>
      </c>
      <c r="J247" s="20">
        <v>1</v>
      </c>
      <c r="K247" s="21">
        <v>43095</v>
      </c>
      <c r="L247" s="21">
        <v>43465</v>
      </c>
      <c r="M247" s="25">
        <f t="shared" si="0"/>
        <v>52.857142857142854</v>
      </c>
      <c r="N247" s="67">
        <v>1</v>
      </c>
      <c r="O247" s="16" t="s">
        <v>1853</v>
      </c>
      <c r="Q247" s="1" t="s">
        <v>1063</v>
      </c>
      <c r="R247" s="34" t="s">
        <v>1598</v>
      </c>
      <c r="S247" s="88" t="s">
        <v>1599</v>
      </c>
      <c r="T247" s="103" t="s">
        <v>2082</v>
      </c>
    </row>
    <row r="248" spans="1:20" ht="150.75" thickBot="1" x14ac:dyDescent="0.3">
      <c r="A248" s="133">
        <v>238</v>
      </c>
      <c r="B248" s="14" t="s">
        <v>1292</v>
      </c>
      <c r="C248" s="11" t="s">
        <v>1030</v>
      </c>
      <c r="D248" s="12">
        <v>5</v>
      </c>
      <c r="E248" s="26" t="s">
        <v>1289</v>
      </c>
      <c r="F248" s="26" t="s">
        <v>1273</v>
      </c>
      <c r="G248" s="26" t="s">
        <v>1293</v>
      </c>
      <c r="H248" s="27" t="s">
        <v>1294</v>
      </c>
      <c r="I248" s="26" t="s">
        <v>1295</v>
      </c>
      <c r="J248" s="20">
        <v>1</v>
      </c>
      <c r="K248" s="21">
        <v>43084</v>
      </c>
      <c r="L248" s="21">
        <v>43312</v>
      </c>
      <c r="M248" s="25">
        <f t="shared" si="0"/>
        <v>32.571428571428569</v>
      </c>
      <c r="N248" s="85"/>
      <c r="O248" s="16" t="s">
        <v>1853</v>
      </c>
      <c r="Q248" s="1" t="s">
        <v>1063</v>
      </c>
      <c r="R248" s="34"/>
      <c r="S248" s="88"/>
      <c r="T248" s="102" t="s">
        <v>2081</v>
      </c>
    </row>
    <row r="249" spans="1:20" ht="375.75" thickBot="1" x14ac:dyDescent="0.3">
      <c r="A249" s="133">
        <v>239</v>
      </c>
      <c r="B249" s="14" t="s">
        <v>1296</v>
      </c>
      <c r="C249" s="11" t="s">
        <v>1030</v>
      </c>
      <c r="D249" s="12">
        <v>6</v>
      </c>
      <c r="E249" s="26" t="s">
        <v>1297</v>
      </c>
      <c r="F249" s="26" t="s">
        <v>1298</v>
      </c>
      <c r="G249" s="26" t="s">
        <v>1299</v>
      </c>
      <c r="H249" s="27" t="s">
        <v>1300</v>
      </c>
      <c r="I249" s="26" t="s">
        <v>1447</v>
      </c>
      <c r="J249" s="20">
        <v>3</v>
      </c>
      <c r="K249" s="21">
        <v>43084</v>
      </c>
      <c r="L249" s="21">
        <v>43343</v>
      </c>
      <c r="M249" s="25">
        <f t="shared" si="0"/>
        <v>37</v>
      </c>
      <c r="N249" s="67">
        <f>(2)</f>
        <v>2</v>
      </c>
      <c r="O249" s="16" t="s">
        <v>1854</v>
      </c>
      <c r="Q249" s="1" t="s">
        <v>1063</v>
      </c>
      <c r="R249" s="34" t="s">
        <v>1600</v>
      </c>
      <c r="S249" s="88" t="s">
        <v>1601</v>
      </c>
      <c r="T249" s="103" t="s">
        <v>2082</v>
      </c>
    </row>
    <row r="250" spans="1:20" ht="180.75" thickBot="1" x14ac:dyDescent="0.3">
      <c r="A250" s="133">
        <v>240</v>
      </c>
      <c r="B250" s="14" t="s">
        <v>1302</v>
      </c>
      <c r="C250" s="11" t="s">
        <v>1030</v>
      </c>
      <c r="D250" s="12">
        <v>7</v>
      </c>
      <c r="E250" s="26" t="s">
        <v>1303</v>
      </c>
      <c r="F250" s="26" t="s">
        <v>1273</v>
      </c>
      <c r="G250" s="26" t="s">
        <v>1304</v>
      </c>
      <c r="H250" s="27" t="s">
        <v>1305</v>
      </c>
      <c r="I250" s="26" t="s">
        <v>1306</v>
      </c>
      <c r="J250" s="20">
        <v>1</v>
      </c>
      <c r="K250" s="21">
        <v>43095</v>
      </c>
      <c r="L250" s="21">
        <v>43465</v>
      </c>
      <c r="M250" s="25">
        <f t="shared" si="0"/>
        <v>52.857142857142854</v>
      </c>
      <c r="N250" s="85"/>
      <c r="O250" s="16" t="s">
        <v>1853</v>
      </c>
      <c r="Q250" s="1" t="s">
        <v>1063</v>
      </c>
      <c r="R250" s="34"/>
      <c r="S250" s="88"/>
      <c r="T250" s="102" t="s">
        <v>2081</v>
      </c>
    </row>
    <row r="251" spans="1:20" ht="409.6" thickBot="1" x14ac:dyDescent="0.3">
      <c r="A251" s="133">
        <v>241</v>
      </c>
      <c r="B251" s="14" t="s">
        <v>1307</v>
      </c>
      <c r="C251" s="11" t="s">
        <v>1030</v>
      </c>
      <c r="D251" s="12">
        <v>8</v>
      </c>
      <c r="E251" s="26" t="s">
        <v>1308</v>
      </c>
      <c r="F251" s="26" t="s">
        <v>1309</v>
      </c>
      <c r="G251" s="26" t="s">
        <v>1310</v>
      </c>
      <c r="H251" s="27" t="s">
        <v>1311</v>
      </c>
      <c r="I251" s="26" t="s">
        <v>1448</v>
      </c>
      <c r="J251" s="20">
        <v>7</v>
      </c>
      <c r="K251" s="21">
        <v>43020</v>
      </c>
      <c r="L251" s="21">
        <v>43250</v>
      </c>
      <c r="M251" s="25">
        <f t="shared" si="0"/>
        <v>32.857142857142854</v>
      </c>
      <c r="N251" s="67">
        <f>(7)</f>
        <v>7</v>
      </c>
      <c r="O251" s="16" t="s">
        <v>1853</v>
      </c>
      <c r="Q251" s="1" t="s">
        <v>1411</v>
      </c>
      <c r="R251" s="34" t="s">
        <v>1602</v>
      </c>
      <c r="S251" s="88" t="s">
        <v>1603</v>
      </c>
      <c r="T251" s="98" t="s">
        <v>2078</v>
      </c>
    </row>
    <row r="252" spans="1:20" ht="409.6" thickBot="1" x14ac:dyDescent="0.3">
      <c r="A252" s="133">
        <v>242</v>
      </c>
      <c r="B252" s="14" t="s">
        <v>1312</v>
      </c>
      <c r="C252" s="11" t="s">
        <v>1030</v>
      </c>
      <c r="D252" s="12">
        <v>8</v>
      </c>
      <c r="E252" s="26" t="s">
        <v>1308</v>
      </c>
      <c r="F252" s="26" t="s">
        <v>1309</v>
      </c>
      <c r="G252" s="26" t="s">
        <v>1310</v>
      </c>
      <c r="H252" s="27" t="s">
        <v>1313</v>
      </c>
      <c r="I252" s="26" t="s">
        <v>1449</v>
      </c>
      <c r="J252" s="20">
        <v>7</v>
      </c>
      <c r="K252" s="21">
        <v>43020</v>
      </c>
      <c r="L252" s="21">
        <v>43250</v>
      </c>
      <c r="M252" s="25">
        <f t="shared" si="0"/>
        <v>32.857142857142854</v>
      </c>
      <c r="N252" s="67">
        <f>(7)</f>
        <v>7</v>
      </c>
      <c r="O252" s="16" t="s">
        <v>1853</v>
      </c>
      <c r="Q252" s="1" t="s">
        <v>1411</v>
      </c>
      <c r="R252" s="34" t="s">
        <v>1602</v>
      </c>
      <c r="S252" s="88" t="s">
        <v>1604</v>
      </c>
      <c r="T252" s="98" t="s">
        <v>2078</v>
      </c>
    </row>
    <row r="253" spans="1:20" ht="255.75" thickBot="1" x14ac:dyDescent="0.3">
      <c r="A253" s="133">
        <v>243</v>
      </c>
      <c r="B253" s="14" t="s">
        <v>1314</v>
      </c>
      <c r="C253" s="11" t="s">
        <v>1030</v>
      </c>
      <c r="D253" s="12">
        <v>9</v>
      </c>
      <c r="E253" s="26" t="s">
        <v>1315</v>
      </c>
      <c r="F253" s="26" t="s">
        <v>1316</v>
      </c>
      <c r="G253" s="26" t="s">
        <v>1317</v>
      </c>
      <c r="H253" s="27" t="s">
        <v>1318</v>
      </c>
      <c r="I253" s="26" t="s">
        <v>1450</v>
      </c>
      <c r="J253" s="20">
        <v>7</v>
      </c>
      <c r="K253" s="21">
        <v>43020</v>
      </c>
      <c r="L253" s="21">
        <v>43250</v>
      </c>
      <c r="M253" s="25">
        <f t="shared" si="0"/>
        <v>32.857142857142854</v>
      </c>
      <c r="N253" s="67">
        <v>1</v>
      </c>
      <c r="O253" s="16" t="s">
        <v>1853</v>
      </c>
      <c r="Q253" s="1" t="s">
        <v>1411</v>
      </c>
      <c r="R253" s="34" t="s">
        <v>1605</v>
      </c>
      <c r="S253" s="88" t="s">
        <v>1606</v>
      </c>
      <c r="T253" s="98" t="s">
        <v>2078</v>
      </c>
    </row>
    <row r="254" spans="1:20" ht="345.75" thickBot="1" x14ac:dyDescent="0.3">
      <c r="A254" s="133">
        <v>244</v>
      </c>
      <c r="B254" s="14" t="s">
        <v>1319</v>
      </c>
      <c r="C254" s="11" t="s">
        <v>1030</v>
      </c>
      <c r="D254" s="12" t="s">
        <v>1320</v>
      </c>
      <c r="E254" s="26" t="s">
        <v>1321</v>
      </c>
      <c r="F254" s="26" t="s">
        <v>1322</v>
      </c>
      <c r="G254" s="26" t="s">
        <v>1323</v>
      </c>
      <c r="H254" s="27" t="s">
        <v>1324</v>
      </c>
      <c r="I254" s="26" t="s">
        <v>1325</v>
      </c>
      <c r="J254" s="30">
        <v>100</v>
      </c>
      <c r="K254" s="21">
        <v>43020</v>
      </c>
      <c r="L254" s="21">
        <v>43250</v>
      </c>
      <c r="M254" s="25">
        <f t="shared" si="0"/>
        <v>32.857142857142854</v>
      </c>
      <c r="N254" s="67">
        <v>100</v>
      </c>
      <c r="O254" s="72" t="s">
        <v>1853</v>
      </c>
      <c r="Q254" s="1" t="s">
        <v>1411</v>
      </c>
      <c r="R254" s="34" t="s">
        <v>1893</v>
      </c>
      <c r="S254" s="88" t="s">
        <v>1894</v>
      </c>
      <c r="T254" s="99" t="s">
        <v>2079</v>
      </c>
    </row>
    <row r="255" spans="1:20" ht="345.75" thickBot="1" x14ac:dyDescent="0.3">
      <c r="A255" s="133">
        <v>245</v>
      </c>
      <c r="B255" s="14" t="s">
        <v>1326</v>
      </c>
      <c r="C255" s="11" t="s">
        <v>1030</v>
      </c>
      <c r="D255" s="12">
        <v>10</v>
      </c>
      <c r="E255" s="26" t="s">
        <v>1321</v>
      </c>
      <c r="F255" s="26" t="s">
        <v>1327</v>
      </c>
      <c r="G255" s="26" t="s">
        <v>1328</v>
      </c>
      <c r="H255" s="27" t="s">
        <v>1329</v>
      </c>
      <c r="I255" s="26" t="s">
        <v>1330</v>
      </c>
      <c r="J255" s="30">
        <v>100</v>
      </c>
      <c r="K255" s="21">
        <v>43020</v>
      </c>
      <c r="L255" s="21">
        <v>43250</v>
      </c>
      <c r="M255" s="25">
        <f t="shared" si="0"/>
        <v>32.857142857142854</v>
      </c>
      <c r="N255" s="67">
        <v>63</v>
      </c>
      <c r="O255" s="16" t="s">
        <v>1853</v>
      </c>
      <c r="Q255" s="1" t="s">
        <v>1411</v>
      </c>
      <c r="R255" s="34" t="s">
        <v>1607</v>
      </c>
      <c r="S255" s="88" t="s">
        <v>1608</v>
      </c>
      <c r="T255" s="99" t="s">
        <v>2079</v>
      </c>
    </row>
    <row r="256" spans="1:20" ht="300.75" thickBot="1" x14ac:dyDescent="0.3">
      <c r="A256" s="133">
        <v>246</v>
      </c>
      <c r="B256" s="14" t="s">
        <v>1331</v>
      </c>
      <c r="C256" s="11" t="s">
        <v>1030</v>
      </c>
      <c r="D256" s="12">
        <v>10</v>
      </c>
      <c r="E256" s="26" t="s">
        <v>1321</v>
      </c>
      <c r="F256" s="26" t="s">
        <v>1332</v>
      </c>
      <c r="G256" s="26" t="s">
        <v>1333</v>
      </c>
      <c r="H256" s="27" t="s">
        <v>1334</v>
      </c>
      <c r="I256" s="26" t="s">
        <v>1335</v>
      </c>
      <c r="J256" s="31">
        <v>100</v>
      </c>
      <c r="K256" s="21">
        <v>43020</v>
      </c>
      <c r="L256" s="21">
        <v>43250</v>
      </c>
      <c r="M256" s="25">
        <f t="shared" si="0"/>
        <v>32.857142857142854</v>
      </c>
      <c r="N256" s="67">
        <v>45</v>
      </c>
      <c r="O256" s="16" t="s">
        <v>1853</v>
      </c>
      <c r="Q256" s="1" t="s">
        <v>1411</v>
      </c>
      <c r="R256" s="34" t="s">
        <v>1609</v>
      </c>
      <c r="S256" s="88" t="s">
        <v>1610</v>
      </c>
      <c r="T256" s="99" t="s">
        <v>2079</v>
      </c>
    </row>
    <row r="257" spans="1:20" ht="210.75" thickBot="1" x14ac:dyDescent="0.3">
      <c r="A257" s="133">
        <v>247</v>
      </c>
      <c r="B257" s="14" t="s">
        <v>1336</v>
      </c>
      <c r="C257" s="11" t="s">
        <v>1030</v>
      </c>
      <c r="D257" s="12">
        <v>10</v>
      </c>
      <c r="E257" s="26" t="s">
        <v>1337</v>
      </c>
      <c r="F257" s="26" t="s">
        <v>1338</v>
      </c>
      <c r="G257" s="26" t="s">
        <v>1339</v>
      </c>
      <c r="H257" s="27" t="s">
        <v>1340</v>
      </c>
      <c r="I257" s="26" t="s">
        <v>1341</v>
      </c>
      <c r="J257" s="31">
        <v>100</v>
      </c>
      <c r="K257" s="21">
        <v>43020</v>
      </c>
      <c r="L257" s="21">
        <v>43250</v>
      </c>
      <c r="M257" s="25">
        <f t="shared" si="0"/>
        <v>32.857142857142854</v>
      </c>
      <c r="N257" s="67">
        <v>20</v>
      </c>
      <c r="O257" s="16" t="s">
        <v>1853</v>
      </c>
      <c r="Q257" s="1" t="s">
        <v>1411</v>
      </c>
      <c r="R257" s="34" t="s">
        <v>1611</v>
      </c>
      <c r="S257" s="88" t="s">
        <v>1612</v>
      </c>
      <c r="T257" s="99" t="s">
        <v>2079</v>
      </c>
    </row>
    <row r="258" spans="1:20" ht="210.75" thickBot="1" x14ac:dyDescent="0.3">
      <c r="A258" s="133">
        <v>248</v>
      </c>
      <c r="B258" s="14" t="s">
        <v>1342</v>
      </c>
      <c r="C258" s="11" t="s">
        <v>1030</v>
      </c>
      <c r="D258" s="12">
        <v>10</v>
      </c>
      <c r="E258" s="26" t="s">
        <v>1337</v>
      </c>
      <c r="F258" s="26" t="s">
        <v>1338</v>
      </c>
      <c r="G258" s="26" t="s">
        <v>1339</v>
      </c>
      <c r="H258" s="27" t="s">
        <v>1343</v>
      </c>
      <c r="I258" s="26" t="s">
        <v>1344</v>
      </c>
      <c r="J258" s="31">
        <v>100</v>
      </c>
      <c r="K258" s="21">
        <v>43020</v>
      </c>
      <c r="L258" s="21">
        <v>43250</v>
      </c>
      <c r="M258" s="25">
        <f t="shared" si="0"/>
        <v>32.857142857142854</v>
      </c>
      <c r="N258" s="67">
        <v>69</v>
      </c>
      <c r="O258" s="16" t="s">
        <v>1853</v>
      </c>
      <c r="Q258" s="1" t="s">
        <v>1411</v>
      </c>
      <c r="R258" s="34" t="s">
        <v>1613</v>
      </c>
      <c r="S258" s="88" t="s">
        <v>1614</v>
      </c>
      <c r="T258" s="99" t="s">
        <v>2079</v>
      </c>
    </row>
    <row r="259" spans="1:20" ht="255.75" thickBot="1" x14ac:dyDescent="0.3">
      <c r="A259" s="133">
        <v>249</v>
      </c>
      <c r="B259" s="14" t="s">
        <v>1345</v>
      </c>
      <c r="C259" s="11" t="s">
        <v>1030</v>
      </c>
      <c r="D259" s="12">
        <v>10</v>
      </c>
      <c r="E259" s="26" t="s">
        <v>1337</v>
      </c>
      <c r="F259" s="26" t="s">
        <v>1346</v>
      </c>
      <c r="G259" s="26" t="s">
        <v>1347</v>
      </c>
      <c r="H259" s="27" t="s">
        <v>1348</v>
      </c>
      <c r="I259" s="26" t="s">
        <v>1349</v>
      </c>
      <c r="J259" s="31">
        <v>100</v>
      </c>
      <c r="K259" s="21">
        <v>43020</v>
      </c>
      <c r="L259" s="21">
        <v>43250</v>
      </c>
      <c r="M259" s="25">
        <f t="shared" si="0"/>
        <v>32.857142857142854</v>
      </c>
      <c r="N259" s="67">
        <v>69</v>
      </c>
      <c r="O259" s="16" t="s">
        <v>1853</v>
      </c>
      <c r="Q259" s="1" t="s">
        <v>1411</v>
      </c>
      <c r="R259" s="34" t="s">
        <v>1615</v>
      </c>
      <c r="S259" s="88" t="s">
        <v>1616</v>
      </c>
      <c r="T259" s="99" t="s">
        <v>2079</v>
      </c>
    </row>
    <row r="260" spans="1:20" ht="240.75" thickBot="1" x14ac:dyDescent="0.3">
      <c r="A260" s="133">
        <v>250</v>
      </c>
      <c r="B260" s="14" t="s">
        <v>1350</v>
      </c>
      <c r="C260" s="11" t="s">
        <v>1030</v>
      </c>
      <c r="D260" s="12">
        <v>10</v>
      </c>
      <c r="E260" s="26" t="s">
        <v>1337</v>
      </c>
      <c r="F260" s="26" t="s">
        <v>1346</v>
      </c>
      <c r="G260" s="26" t="s">
        <v>1351</v>
      </c>
      <c r="H260" s="27" t="s">
        <v>1352</v>
      </c>
      <c r="I260" s="26" t="s">
        <v>1353</v>
      </c>
      <c r="J260" s="31">
        <v>100</v>
      </c>
      <c r="K260" s="21">
        <v>43020</v>
      </c>
      <c r="L260" s="21">
        <v>43250</v>
      </c>
      <c r="M260" s="25">
        <f t="shared" si="0"/>
        <v>32.857142857142854</v>
      </c>
      <c r="N260" s="67">
        <v>69</v>
      </c>
      <c r="O260" s="16" t="s">
        <v>1853</v>
      </c>
      <c r="Q260" s="1" t="s">
        <v>1411</v>
      </c>
      <c r="R260" s="34" t="s">
        <v>1617</v>
      </c>
      <c r="S260" s="88" t="s">
        <v>1618</v>
      </c>
      <c r="T260" s="99" t="s">
        <v>2079</v>
      </c>
    </row>
    <row r="261" spans="1:20" ht="255.75" thickBot="1" x14ac:dyDescent="0.3">
      <c r="A261" s="133">
        <v>251</v>
      </c>
      <c r="B261" s="14" t="s">
        <v>1354</v>
      </c>
      <c r="C261" s="11" t="s">
        <v>1030</v>
      </c>
      <c r="D261" s="12">
        <v>10</v>
      </c>
      <c r="E261" s="26" t="s">
        <v>1337</v>
      </c>
      <c r="F261" s="26" t="s">
        <v>1355</v>
      </c>
      <c r="G261" s="26" t="s">
        <v>1356</v>
      </c>
      <c r="H261" s="27" t="s">
        <v>1357</v>
      </c>
      <c r="I261" s="26" t="s">
        <v>1358</v>
      </c>
      <c r="J261" s="31">
        <v>100</v>
      </c>
      <c r="K261" s="21">
        <v>43020</v>
      </c>
      <c r="L261" s="21">
        <v>43250</v>
      </c>
      <c r="M261" s="25">
        <f t="shared" si="0"/>
        <v>32.857142857142854</v>
      </c>
      <c r="N261" s="67">
        <v>69</v>
      </c>
      <c r="O261" s="16" t="s">
        <v>1853</v>
      </c>
      <c r="Q261" s="1" t="s">
        <v>1411</v>
      </c>
      <c r="R261" s="34" t="s">
        <v>1619</v>
      </c>
      <c r="S261" s="88" t="s">
        <v>1620</v>
      </c>
      <c r="T261" s="99" t="s">
        <v>2079</v>
      </c>
    </row>
    <row r="262" spans="1:20" ht="255.75" thickBot="1" x14ac:dyDescent="0.3">
      <c r="A262" s="133">
        <v>252</v>
      </c>
      <c r="B262" s="14" t="s">
        <v>1359</v>
      </c>
      <c r="C262" s="11" t="s">
        <v>1030</v>
      </c>
      <c r="D262" s="12">
        <v>10</v>
      </c>
      <c r="E262" s="26" t="s">
        <v>1337</v>
      </c>
      <c r="F262" s="26" t="s">
        <v>1355</v>
      </c>
      <c r="G262" s="26" t="s">
        <v>1360</v>
      </c>
      <c r="H262" s="27" t="s">
        <v>1361</v>
      </c>
      <c r="I262" s="26" t="s">
        <v>1362</v>
      </c>
      <c r="J262" s="31">
        <v>100</v>
      </c>
      <c r="K262" s="21">
        <v>43020</v>
      </c>
      <c r="L262" s="21">
        <v>43250</v>
      </c>
      <c r="M262" s="25">
        <f t="shared" si="0"/>
        <v>32.857142857142854</v>
      </c>
      <c r="N262" s="67">
        <v>69</v>
      </c>
      <c r="O262" s="16" t="s">
        <v>1853</v>
      </c>
      <c r="Q262" s="1" t="s">
        <v>1411</v>
      </c>
      <c r="R262" s="34" t="s">
        <v>1619</v>
      </c>
      <c r="S262" s="88" t="s">
        <v>1621</v>
      </c>
      <c r="T262" s="99" t="s">
        <v>2079</v>
      </c>
    </row>
    <row r="263" spans="1:20" ht="409.6" thickBot="1" x14ac:dyDescent="0.3">
      <c r="A263" s="133">
        <v>253</v>
      </c>
      <c r="B263" s="14" t="s">
        <v>1363</v>
      </c>
      <c r="C263" s="11" t="s">
        <v>1030</v>
      </c>
      <c r="D263" s="12">
        <v>10</v>
      </c>
      <c r="E263" s="26" t="s">
        <v>1364</v>
      </c>
      <c r="F263" s="26" t="s">
        <v>1365</v>
      </c>
      <c r="G263" s="26" t="s">
        <v>1366</v>
      </c>
      <c r="H263" s="27" t="s">
        <v>1367</v>
      </c>
      <c r="I263" s="26" t="s">
        <v>1368</v>
      </c>
      <c r="J263" s="30">
        <v>100</v>
      </c>
      <c r="K263" s="21">
        <v>43020</v>
      </c>
      <c r="L263" s="21">
        <v>43185</v>
      </c>
      <c r="M263" s="25">
        <f t="shared" si="0"/>
        <v>23.571428571428573</v>
      </c>
      <c r="N263" s="67">
        <f>100+(69+0)</f>
        <v>169</v>
      </c>
      <c r="O263" s="16" t="s">
        <v>1853</v>
      </c>
      <c r="Q263" s="1" t="s">
        <v>1411</v>
      </c>
      <c r="R263" s="34" t="s">
        <v>1622</v>
      </c>
      <c r="S263" s="88" t="s">
        <v>1623</v>
      </c>
      <c r="T263" s="98" t="s">
        <v>2078</v>
      </c>
    </row>
    <row r="264" spans="1:20" ht="195.75" thickBot="1" x14ac:dyDescent="0.3">
      <c r="A264" s="133">
        <v>254</v>
      </c>
      <c r="B264" s="14" t="s">
        <v>1369</v>
      </c>
      <c r="C264" s="11" t="s">
        <v>1030</v>
      </c>
      <c r="D264" s="12">
        <v>10</v>
      </c>
      <c r="E264" s="26" t="s">
        <v>1364</v>
      </c>
      <c r="F264" s="26" t="s">
        <v>1370</v>
      </c>
      <c r="G264" s="26" t="s">
        <v>1371</v>
      </c>
      <c r="H264" s="27" t="s">
        <v>1372</v>
      </c>
      <c r="I264" s="26" t="s">
        <v>1373</v>
      </c>
      <c r="J264" s="30">
        <v>1</v>
      </c>
      <c r="K264" s="21">
        <v>43020</v>
      </c>
      <c r="L264" s="21">
        <v>43185</v>
      </c>
      <c r="M264" s="25">
        <f t="shared" si="0"/>
        <v>23.571428571428573</v>
      </c>
      <c r="N264" s="67">
        <v>0</v>
      </c>
      <c r="O264" s="16" t="s">
        <v>1853</v>
      </c>
      <c r="Q264" s="1" t="s">
        <v>1411</v>
      </c>
      <c r="R264" s="34" t="s">
        <v>1624</v>
      </c>
      <c r="S264" s="88" t="s">
        <v>1625</v>
      </c>
      <c r="T264" s="99" t="s">
        <v>2079</v>
      </c>
    </row>
    <row r="265" spans="1:20" ht="210.75" thickBot="1" x14ac:dyDescent="0.3">
      <c r="A265" s="133">
        <v>255</v>
      </c>
      <c r="B265" s="14" t="s">
        <v>1374</v>
      </c>
      <c r="C265" s="11" t="s">
        <v>1030</v>
      </c>
      <c r="D265" s="12">
        <v>10</v>
      </c>
      <c r="E265" s="26" t="s">
        <v>1364</v>
      </c>
      <c r="F265" s="26" t="s">
        <v>1375</v>
      </c>
      <c r="G265" s="26" t="s">
        <v>1376</v>
      </c>
      <c r="H265" s="27" t="s">
        <v>1377</v>
      </c>
      <c r="I265" s="26" t="s">
        <v>1378</v>
      </c>
      <c r="J265" s="20">
        <v>3</v>
      </c>
      <c r="K265" s="21">
        <v>43020</v>
      </c>
      <c r="L265" s="21">
        <v>43250</v>
      </c>
      <c r="M265" s="25">
        <f t="shared" si="0"/>
        <v>32.857142857142854</v>
      </c>
      <c r="N265" s="85"/>
      <c r="O265" s="16" t="s">
        <v>1853</v>
      </c>
      <c r="Q265" s="1" t="s">
        <v>1411</v>
      </c>
      <c r="R265" s="34"/>
      <c r="S265" s="88"/>
      <c r="T265" s="99" t="s">
        <v>2079</v>
      </c>
    </row>
    <row r="266" spans="1:20" ht="240.75" thickBot="1" x14ac:dyDescent="0.3">
      <c r="A266" s="133">
        <v>256</v>
      </c>
      <c r="B266" s="14" t="s">
        <v>1379</v>
      </c>
      <c r="C266" s="11" t="s">
        <v>1030</v>
      </c>
      <c r="D266" s="12">
        <v>10</v>
      </c>
      <c r="E266" s="26" t="s">
        <v>1364</v>
      </c>
      <c r="F266" s="26" t="s">
        <v>1380</v>
      </c>
      <c r="G266" s="26" t="s">
        <v>1381</v>
      </c>
      <c r="H266" s="27" t="s">
        <v>1382</v>
      </c>
      <c r="I266" s="26" t="s">
        <v>1383</v>
      </c>
      <c r="J266" s="20">
        <v>1</v>
      </c>
      <c r="K266" s="21">
        <v>43020</v>
      </c>
      <c r="L266" s="21">
        <v>43185</v>
      </c>
      <c r="M266" s="25">
        <f t="shared" si="0"/>
        <v>23.571428571428573</v>
      </c>
      <c r="N266" s="67">
        <v>1</v>
      </c>
      <c r="O266" s="16" t="s">
        <v>1853</v>
      </c>
      <c r="Q266" s="1" t="s">
        <v>1411</v>
      </c>
      <c r="R266" s="68" t="s">
        <v>1626</v>
      </c>
      <c r="S266" s="95" t="s">
        <v>1627</v>
      </c>
      <c r="T266" s="98" t="s">
        <v>2078</v>
      </c>
    </row>
    <row r="267" spans="1:20" ht="165.75" thickBot="1" x14ac:dyDescent="0.3">
      <c r="A267" s="133">
        <v>257</v>
      </c>
      <c r="B267" s="14" t="s">
        <v>1384</v>
      </c>
      <c r="C267" s="11" t="s">
        <v>1030</v>
      </c>
      <c r="D267" s="12">
        <v>10</v>
      </c>
      <c r="E267" s="26" t="s">
        <v>1385</v>
      </c>
      <c r="F267" s="26" t="s">
        <v>1386</v>
      </c>
      <c r="G267" s="26" t="s">
        <v>1387</v>
      </c>
      <c r="H267" s="27" t="s">
        <v>1388</v>
      </c>
      <c r="I267" s="26" t="s">
        <v>1383</v>
      </c>
      <c r="J267" s="20">
        <v>1</v>
      </c>
      <c r="K267" s="21">
        <v>43020</v>
      </c>
      <c r="L267" s="21">
        <v>43185</v>
      </c>
      <c r="M267" s="25">
        <f t="shared" si="0"/>
        <v>23.571428571428573</v>
      </c>
      <c r="N267" s="67">
        <v>1</v>
      </c>
      <c r="O267" s="16" t="s">
        <v>1853</v>
      </c>
      <c r="Q267" s="1" t="s">
        <v>1411</v>
      </c>
      <c r="R267" s="68" t="s">
        <v>1628</v>
      </c>
      <c r="S267" s="95" t="s">
        <v>1629</v>
      </c>
      <c r="T267" s="98" t="s">
        <v>2078</v>
      </c>
    </row>
    <row r="268" spans="1:20" ht="255.75" thickBot="1" x14ac:dyDescent="0.3">
      <c r="A268" s="133">
        <v>258</v>
      </c>
      <c r="B268" s="14" t="s">
        <v>1389</v>
      </c>
      <c r="C268" s="11" t="s">
        <v>1030</v>
      </c>
      <c r="D268" s="12">
        <v>10</v>
      </c>
      <c r="E268" s="26" t="s">
        <v>1385</v>
      </c>
      <c r="F268" s="26" t="s">
        <v>1390</v>
      </c>
      <c r="G268" s="26" t="s">
        <v>1366</v>
      </c>
      <c r="H268" s="112" t="s">
        <v>1391</v>
      </c>
      <c r="I268" s="26" t="s">
        <v>1383</v>
      </c>
      <c r="J268" s="20">
        <v>1</v>
      </c>
      <c r="K268" s="21">
        <v>43020</v>
      </c>
      <c r="L268" s="29">
        <v>43084</v>
      </c>
      <c r="M268" s="25">
        <f t="shared" si="0"/>
        <v>9.1428571428571423</v>
      </c>
      <c r="N268" s="66">
        <v>1</v>
      </c>
      <c r="O268" s="16" t="s">
        <v>1853</v>
      </c>
      <c r="Q268" s="1" t="s">
        <v>1411</v>
      </c>
      <c r="R268" s="68" t="s">
        <v>1495</v>
      </c>
      <c r="S268" s="95" t="s">
        <v>1496</v>
      </c>
      <c r="T268" s="98" t="s">
        <v>2078</v>
      </c>
    </row>
    <row r="269" spans="1:20" ht="195.75" thickBot="1" x14ac:dyDescent="0.3">
      <c r="A269" s="133">
        <v>259</v>
      </c>
      <c r="B269" s="14" t="s">
        <v>1392</v>
      </c>
      <c r="C269" s="11" t="s">
        <v>1030</v>
      </c>
      <c r="D269" s="12">
        <v>10</v>
      </c>
      <c r="E269" s="26" t="s">
        <v>1385</v>
      </c>
      <c r="F269" s="26" t="s">
        <v>1393</v>
      </c>
      <c r="G269" s="26" t="s">
        <v>1394</v>
      </c>
      <c r="H269" s="27" t="s">
        <v>1395</v>
      </c>
      <c r="I269" s="26" t="s">
        <v>1396</v>
      </c>
      <c r="J269" s="20">
        <v>1</v>
      </c>
      <c r="K269" s="21">
        <v>43020</v>
      </c>
      <c r="L269" s="21">
        <v>43185</v>
      </c>
      <c r="M269" s="25">
        <f t="shared" si="0"/>
        <v>23.571428571428573</v>
      </c>
      <c r="N269" s="67">
        <v>1</v>
      </c>
      <c r="O269" s="16" t="s">
        <v>1853</v>
      </c>
      <c r="Q269" s="1" t="s">
        <v>1411</v>
      </c>
      <c r="R269" s="68" t="s">
        <v>1630</v>
      </c>
      <c r="S269" s="95" t="s">
        <v>1631</v>
      </c>
      <c r="T269" s="98" t="s">
        <v>2078</v>
      </c>
    </row>
    <row r="270" spans="1:20" ht="240.75" thickBot="1" x14ac:dyDescent="0.3">
      <c r="A270" s="133">
        <v>260</v>
      </c>
      <c r="B270" s="14" t="s">
        <v>1397</v>
      </c>
      <c r="C270" s="11" t="s">
        <v>1030</v>
      </c>
      <c r="D270" s="12">
        <v>10</v>
      </c>
      <c r="E270" s="26" t="s">
        <v>1385</v>
      </c>
      <c r="F270" s="26" t="s">
        <v>1398</v>
      </c>
      <c r="G270" s="26" t="s">
        <v>1399</v>
      </c>
      <c r="H270" s="27" t="s">
        <v>1400</v>
      </c>
      <c r="I270" s="26" t="s">
        <v>1401</v>
      </c>
      <c r="J270" s="20">
        <v>1</v>
      </c>
      <c r="K270" s="21">
        <v>43020</v>
      </c>
      <c r="L270" s="21">
        <v>43185</v>
      </c>
      <c r="M270" s="25">
        <f t="shared" si="0"/>
        <v>23.571428571428573</v>
      </c>
      <c r="N270" s="67">
        <v>1</v>
      </c>
      <c r="O270" s="16" t="s">
        <v>1853</v>
      </c>
      <c r="Q270" s="1" t="s">
        <v>1411</v>
      </c>
      <c r="R270" s="68" t="s">
        <v>1632</v>
      </c>
      <c r="S270" s="95" t="s">
        <v>1633</v>
      </c>
      <c r="T270" s="98" t="s">
        <v>2078</v>
      </c>
    </row>
    <row r="271" spans="1:20" ht="180.75" thickBot="1" x14ac:dyDescent="0.3">
      <c r="A271" s="133">
        <v>261</v>
      </c>
      <c r="B271" s="14" t="s">
        <v>1402</v>
      </c>
      <c r="C271" s="11" t="s">
        <v>1030</v>
      </c>
      <c r="D271" s="12">
        <v>10</v>
      </c>
      <c r="E271" s="26" t="s">
        <v>1385</v>
      </c>
      <c r="F271" s="26" t="s">
        <v>1398</v>
      </c>
      <c r="G271" s="26" t="s">
        <v>1399</v>
      </c>
      <c r="H271" s="27" t="s">
        <v>1403</v>
      </c>
      <c r="I271" s="26" t="s">
        <v>1404</v>
      </c>
      <c r="J271" s="20">
        <v>1</v>
      </c>
      <c r="K271" s="21">
        <v>43020</v>
      </c>
      <c r="L271" s="21">
        <v>43185</v>
      </c>
      <c r="M271" s="25">
        <f t="shared" si="0"/>
        <v>23.571428571428573</v>
      </c>
      <c r="N271" s="67">
        <v>1</v>
      </c>
      <c r="O271" s="16" t="s">
        <v>1853</v>
      </c>
      <c r="Q271" s="1" t="s">
        <v>1411</v>
      </c>
      <c r="R271" s="68" t="s">
        <v>1634</v>
      </c>
      <c r="S271" s="95" t="s">
        <v>1635</v>
      </c>
      <c r="T271" s="98" t="s">
        <v>2078</v>
      </c>
    </row>
    <row r="272" spans="1:20" ht="240.75" thickBot="1" x14ac:dyDescent="0.3">
      <c r="A272" s="133">
        <v>262</v>
      </c>
      <c r="B272" s="14" t="s">
        <v>1800</v>
      </c>
      <c r="C272" s="11" t="s">
        <v>1030</v>
      </c>
      <c r="D272" s="12">
        <v>1</v>
      </c>
      <c r="E272" s="26" t="s">
        <v>1636</v>
      </c>
      <c r="F272" s="26" t="s">
        <v>1637</v>
      </c>
      <c r="G272" s="26" t="s">
        <v>1638</v>
      </c>
      <c r="H272" s="27" t="s">
        <v>1639</v>
      </c>
      <c r="I272" s="26" t="s">
        <v>1640</v>
      </c>
      <c r="J272" s="20">
        <v>8</v>
      </c>
      <c r="K272" s="21">
        <v>43282</v>
      </c>
      <c r="L272" s="21">
        <v>43524</v>
      </c>
      <c r="M272" s="25">
        <f t="shared" ref="M272:M319" si="1">(L272-K272)/7</f>
        <v>34.571428571428569</v>
      </c>
      <c r="N272" s="86"/>
      <c r="O272" s="16" t="s">
        <v>1739</v>
      </c>
      <c r="Q272" s="110" t="s">
        <v>2088</v>
      </c>
      <c r="R272" s="68"/>
      <c r="S272" s="95"/>
      <c r="T272" s="104" t="s">
        <v>2081</v>
      </c>
    </row>
    <row r="273" spans="1:20" ht="240.75" thickBot="1" x14ac:dyDescent="0.3">
      <c r="A273" s="133">
        <v>263</v>
      </c>
      <c r="B273" s="14" t="s">
        <v>1801</v>
      </c>
      <c r="C273" s="11" t="s">
        <v>1030</v>
      </c>
      <c r="D273" s="12">
        <v>1</v>
      </c>
      <c r="E273" s="26" t="s">
        <v>1636</v>
      </c>
      <c r="F273" s="26" t="s">
        <v>1637</v>
      </c>
      <c r="G273" s="26" t="s">
        <v>1638</v>
      </c>
      <c r="H273" s="27" t="s">
        <v>1641</v>
      </c>
      <c r="I273" s="26" t="s">
        <v>1640</v>
      </c>
      <c r="J273" s="20">
        <v>8</v>
      </c>
      <c r="K273" s="21">
        <v>43282</v>
      </c>
      <c r="L273" s="21">
        <v>43524</v>
      </c>
      <c r="M273" s="25">
        <f t="shared" si="1"/>
        <v>34.571428571428569</v>
      </c>
      <c r="N273" s="86"/>
      <c r="O273" s="16" t="s">
        <v>1739</v>
      </c>
      <c r="Q273" s="1" t="s">
        <v>2088</v>
      </c>
      <c r="R273" s="68"/>
      <c r="S273" s="95"/>
      <c r="T273" s="104" t="s">
        <v>2081</v>
      </c>
    </row>
    <row r="274" spans="1:20" ht="195.75" thickBot="1" x14ac:dyDescent="0.3">
      <c r="A274" s="133">
        <v>264</v>
      </c>
      <c r="B274" s="14" t="s">
        <v>1802</v>
      </c>
      <c r="C274" s="11" t="s">
        <v>1030</v>
      </c>
      <c r="D274" s="12">
        <v>2</v>
      </c>
      <c r="E274" s="26" t="s">
        <v>1642</v>
      </c>
      <c r="F274" s="26" t="s">
        <v>1643</v>
      </c>
      <c r="G274" s="26" t="s">
        <v>1644</v>
      </c>
      <c r="H274" s="27" t="s">
        <v>1645</v>
      </c>
      <c r="I274" s="26" t="s">
        <v>1646</v>
      </c>
      <c r="J274" s="20">
        <v>2</v>
      </c>
      <c r="K274" s="21">
        <v>43282</v>
      </c>
      <c r="L274" s="21">
        <v>43342</v>
      </c>
      <c r="M274" s="25">
        <f t="shared" si="1"/>
        <v>8.5714285714285712</v>
      </c>
      <c r="N274" s="86"/>
      <c r="O274" s="16" t="s">
        <v>1739</v>
      </c>
      <c r="Q274" s="1" t="s">
        <v>2089</v>
      </c>
      <c r="R274" s="68"/>
      <c r="S274" s="95"/>
      <c r="T274" s="104" t="s">
        <v>2081</v>
      </c>
    </row>
    <row r="275" spans="1:20" ht="195.75" thickBot="1" x14ac:dyDescent="0.3">
      <c r="A275" s="133">
        <v>265</v>
      </c>
      <c r="B275" s="14" t="s">
        <v>1803</v>
      </c>
      <c r="C275" s="11" t="s">
        <v>1030</v>
      </c>
      <c r="D275" s="12">
        <v>2</v>
      </c>
      <c r="E275" s="26" t="s">
        <v>1642</v>
      </c>
      <c r="F275" s="26" t="s">
        <v>1643</v>
      </c>
      <c r="G275" s="26" t="s">
        <v>1647</v>
      </c>
      <c r="H275" s="27" t="s">
        <v>1648</v>
      </c>
      <c r="I275" s="26" t="s">
        <v>280</v>
      </c>
      <c r="J275" s="20">
        <v>1</v>
      </c>
      <c r="K275" s="21">
        <v>43282</v>
      </c>
      <c r="L275" s="21">
        <v>43524</v>
      </c>
      <c r="M275" s="25">
        <f t="shared" si="1"/>
        <v>34.571428571428569</v>
      </c>
      <c r="N275" s="86"/>
      <c r="O275" s="16" t="s">
        <v>1739</v>
      </c>
      <c r="Q275" s="1" t="s">
        <v>2089</v>
      </c>
      <c r="R275" s="68"/>
      <c r="S275" s="95"/>
      <c r="T275" s="104" t="s">
        <v>2081</v>
      </c>
    </row>
    <row r="276" spans="1:20" ht="210.75" thickBot="1" x14ac:dyDescent="0.3">
      <c r="A276" s="133">
        <v>266</v>
      </c>
      <c r="B276" s="14" t="s">
        <v>1804</v>
      </c>
      <c r="C276" s="11" t="s">
        <v>1030</v>
      </c>
      <c r="D276" s="12">
        <v>3</v>
      </c>
      <c r="E276" s="26" t="s">
        <v>1649</v>
      </c>
      <c r="F276" s="26" t="s">
        <v>1650</v>
      </c>
      <c r="G276" s="26" t="s">
        <v>1651</v>
      </c>
      <c r="H276" s="27" t="s">
        <v>1652</v>
      </c>
      <c r="I276" s="26" t="s">
        <v>1653</v>
      </c>
      <c r="J276" s="20">
        <v>6</v>
      </c>
      <c r="K276" s="21">
        <v>43282</v>
      </c>
      <c r="L276" s="21">
        <v>43524</v>
      </c>
      <c r="M276" s="25">
        <f t="shared" si="1"/>
        <v>34.571428571428569</v>
      </c>
      <c r="N276" s="86"/>
      <c r="O276" s="16" t="s">
        <v>1739</v>
      </c>
      <c r="Q276" s="1" t="s">
        <v>2089</v>
      </c>
      <c r="R276" s="68"/>
      <c r="S276" s="95"/>
      <c r="T276" s="104" t="s">
        <v>2081</v>
      </c>
    </row>
    <row r="277" spans="1:20" ht="195.75" thickBot="1" x14ac:dyDescent="0.3">
      <c r="A277" s="133">
        <v>267</v>
      </c>
      <c r="B277" s="14" t="s">
        <v>1805</v>
      </c>
      <c r="C277" s="11" t="s">
        <v>1030</v>
      </c>
      <c r="D277" s="12">
        <v>4</v>
      </c>
      <c r="E277" s="26" t="s">
        <v>1654</v>
      </c>
      <c r="F277" s="26" t="s">
        <v>1655</v>
      </c>
      <c r="G277" s="26" t="s">
        <v>1656</v>
      </c>
      <c r="H277" s="27" t="s">
        <v>1645</v>
      </c>
      <c r="I277" s="26" t="s">
        <v>1646</v>
      </c>
      <c r="J277" s="20">
        <v>2</v>
      </c>
      <c r="K277" s="21">
        <v>43282</v>
      </c>
      <c r="L277" s="21">
        <v>43342</v>
      </c>
      <c r="M277" s="25">
        <f t="shared" si="1"/>
        <v>8.5714285714285712</v>
      </c>
      <c r="N277" s="86"/>
      <c r="O277" s="16" t="s">
        <v>1739</v>
      </c>
      <c r="Q277" s="1" t="s">
        <v>2089</v>
      </c>
      <c r="R277" s="68"/>
      <c r="S277" s="95"/>
      <c r="T277" s="104" t="s">
        <v>2081</v>
      </c>
    </row>
    <row r="278" spans="1:20" ht="195.75" thickBot="1" x14ac:dyDescent="0.3">
      <c r="A278" s="133">
        <v>268</v>
      </c>
      <c r="B278" s="14" t="s">
        <v>1806</v>
      </c>
      <c r="C278" s="11" t="s">
        <v>1030</v>
      </c>
      <c r="D278" s="12">
        <v>4</v>
      </c>
      <c r="E278" s="26" t="s">
        <v>1654</v>
      </c>
      <c r="F278" s="26" t="s">
        <v>1655</v>
      </c>
      <c r="G278" s="26" t="s">
        <v>1647</v>
      </c>
      <c r="H278" s="27" t="s">
        <v>1648</v>
      </c>
      <c r="I278" s="26" t="s">
        <v>280</v>
      </c>
      <c r="J278" s="20">
        <v>1</v>
      </c>
      <c r="K278" s="21">
        <v>43282</v>
      </c>
      <c r="L278" s="21">
        <v>43524</v>
      </c>
      <c r="M278" s="25">
        <f t="shared" si="1"/>
        <v>34.571428571428569</v>
      </c>
      <c r="N278" s="86"/>
      <c r="O278" s="16" t="s">
        <v>1739</v>
      </c>
      <c r="Q278" s="1" t="s">
        <v>2089</v>
      </c>
      <c r="R278" s="68"/>
      <c r="S278" s="95"/>
      <c r="T278" s="104" t="s">
        <v>2081</v>
      </c>
    </row>
    <row r="279" spans="1:20" ht="195.75" thickBot="1" x14ac:dyDescent="0.3">
      <c r="A279" s="133">
        <v>269</v>
      </c>
      <c r="B279" s="14" t="s">
        <v>1807</v>
      </c>
      <c r="C279" s="11" t="s">
        <v>1030</v>
      </c>
      <c r="D279" s="12">
        <v>5</v>
      </c>
      <c r="E279" s="26" t="s">
        <v>1657</v>
      </c>
      <c r="F279" s="26" t="s">
        <v>1026</v>
      </c>
      <c r="G279" s="26" t="s">
        <v>1658</v>
      </c>
      <c r="H279" s="27" t="s">
        <v>1659</v>
      </c>
      <c r="I279" s="26" t="s">
        <v>1660</v>
      </c>
      <c r="J279" s="20">
        <v>1</v>
      </c>
      <c r="K279" s="21">
        <v>43282</v>
      </c>
      <c r="L279" s="21">
        <v>43373</v>
      </c>
      <c r="M279" s="25">
        <f t="shared" si="1"/>
        <v>13</v>
      </c>
      <c r="N279" s="86"/>
      <c r="O279" s="16" t="s">
        <v>1739</v>
      </c>
      <c r="Q279" s="1" t="s">
        <v>2089</v>
      </c>
      <c r="R279" s="68"/>
      <c r="S279" s="95"/>
      <c r="T279" s="104" t="s">
        <v>2081</v>
      </c>
    </row>
    <row r="280" spans="1:20" ht="195.75" thickBot="1" x14ac:dyDescent="0.3">
      <c r="A280" s="133">
        <v>270</v>
      </c>
      <c r="B280" s="14" t="s">
        <v>1808</v>
      </c>
      <c r="C280" s="11" t="s">
        <v>1030</v>
      </c>
      <c r="D280" s="12">
        <v>5</v>
      </c>
      <c r="E280" s="26" t="s">
        <v>1657</v>
      </c>
      <c r="F280" s="26" t="s">
        <v>1026</v>
      </c>
      <c r="G280" s="26" t="s">
        <v>1658</v>
      </c>
      <c r="H280" s="27" t="s">
        <v>1661</v>
      </c>
      <c r="I280" s="26" t="s">
        <v>1662</v>
      </c>
      <c r="J280" s="20">
        <v>1</v>
      </c>
      <c r="K280" s="21">
        <v>43282</v>
      </c>
      <c r="L280" s="21">
        <v>43465</v>
      </c>
      <c r="M280" s="25">
        <f t="shared" si="1"/>
        <v>26.142857142857142</v>
      </c>
      <c r="N280" s="86"/>
      <c r="O280" s="16" t="s">
        <v>1739</v>
      </c>
      <c r="Q280" s="1" t="s">
        <v>2089</v>
      </c>
      <c r="R280" s="68"/>
      <c r="S280" s="95"/>
      <c r="T280" s="104" t="s">
        <v>2081</v>
      </c>
    </row>
    <row r="281" spans="1:20" ht="180.75" thickBot="1" x14ac:dyDescent="0.3">
      <c r="A281" s="133">
        <v>271</v>
      </c>
      <c r="B281" s="14" t="s">
        <v>1809</v>
      </c>
      <c r="C281" s="11" t="s">
        <v>1030</v>
      </c>
      <c r="D281" s="12">
        <v>6</v>
      </c>
      <c r="E281" s="26" t="s">
        <v>1663</v>
      </c>
      <c r="F281" s="26" t="s">
        <v>1664</v>
      </c>
      <c r="G281" s="26" t="s">
        <v>1665</v>
      </c>
      <c r="H281" s="27" t="s">
        <v>1666</v>
      </c>
      <c r="I281" s="26" t="s">
        <v>1667</v>
      </c>
      <c r="J281" s="20">
        <v>1</v>
      </c>
      <c r="K281" s="21">
        <v>43282</v>
      </c>
      <c r="L281" s="21">
        <v>43342</v>
      </c>
      <c r="M281" s="25">
        <f t="shared" si="1"/>
        <v>8.5714285714285712</v>
      </c>
      <c r="N281" s="86"/>
      <c r="O281" s="16" t="s">
        <v>1739</v>
      </c>
      <c r="Q281" s="1" t="s">
        <v>2089</v>
      </c>
      <c r="R281" s="68"/>
      <c r="S281" s="95"/>
      <c r="T281" s="104" t="s">
        <v>2081</v>
      </c>
    </row>
    <row r="282" spans="1:20" ht="180.75" thickBot="1" x14ac:dyDescent="0.3">
      <c r="A282" s="133">
        <v>272</v>
      </c>
      <c r="B282" s="14" t="s">
        <v>1810</v>
      </c>
      <c r="C282" s="11" t="s">
        <v>1030</v>
      </c>
      <c r="D282" s="12">
        <v>6</v>
      </c>
      <c r="E282" s="26" t="s">
        <v>1663</v>
      </c>
      <c r="F282" s="26" t="s">
        <v>1664</v>
      </c>
      <c r="G282" s="26" t="s">
        <v>1668</v>
      </c>
      <c r="H282" s="27" t="s">
        <v>1669</v>
      </c>
      <c r="I282" s="26" t="s">
        <v>1670</v>
      </c>
      <c r="J282" s="20">
        <v>1</v>
      </c>
      <c r="K282" s="21">
        <v>43282</v>
      </c>
      <c r="L282" s="21">
        <v>43342</v>
      </c>
      <c r="M282" s="25">
        <f t="shared" si="1"/>
        <v>8.5714285714285712</v>
      </c>
      <c r="N282" s="86"/>
      <c r="O282" s="16" t="s">
        <v>1739</v>
      </c>
      <c r="Q282" s="1" t="s">
        <v>2089</v>
      </c>
      <c r="R282" s="68"/>
      <c r="S282" s="95"/>
      <c r="T282" s="104" t="s">
        <v>2081</v>
      </c>
    </row>
    <row r="283" spans="1:20" ht="150.75" thickBot="1" x14ac:dyDescent="0.3">
      <c r="A283" s="133">
        <v>273</v>
      </c>
      <c r="B283" s="14" t="s">
        <v>1811</v>
      </c>
      <c r="C283" s="11" t="s">
        <v>1030</v>
      </c>
      <c r="D283" s="12">
        <v>7</v>
      </c>
      <c r="E283" s="26" t="s">
        <v>1671</v>
      </c>
      <c r="F283" s="26" t="s">
        <v>1664</v>
      </c>
      <c r="G283" s="26" t="s">
        <v>1665</v>
      </c>
      <c r="H283" s="27" t="s">
        <v>1666</v>
      </c>
      <c r="I283" s="26" t="s">
        <v>1667</v>
      </c>
      <c r="J283" s="20">
        <v>1</v>
      </c>
      <c r="K283" s="21">
        <v>43282</v>
      </c>
      <c r="L283" s="21">
        <v>43342</v>
      </c>
      <c r="M283" s="25">
        <f t="shared" si="1"/>
        <v>8.5714285714285712</v>
      </c>
      <c r="N283" s="86"/>
      <c r="O283" s="16" t="s">
        <v>1739</v>
      </c>
      <c r="Q283" s="1" t="s">
        <v>2089</v>
      </c>
      <c r="R283" s="68"/>
      <c r="S283" s="95"/>
      <c r="T283" s="104" t="s">
        <v>2081</v>
      </c>
    </row>
    <row r="284" spans="1:20" ht="150.75" thickBot="1" x14ac:dyDescent="0.3">
      <c r="A284" s="133">
        <v>274</v>
      </c>
      <c r="B284" s="14" t="s">
        <v>1812</v>
      </c>
      <c r="C284" s="11" t="s">
        <v>1030</v>
      </c>
      <c r="D284" s="12">
        <v>7</v>
      </c>
      <c r="E284" s="26" t="s">
        <v>1671</v>
      </c>
      <c r="F284" s="26" t="s">
        <v>1664</v>
      </c>
      <c r="G284" s="26" t="s">
        <v>1672</v>
      </c>
      <c r="H284" s="27" t="s">
        <v>1673</v>
      </c>
      <c r="I284" s="26" t="s">
        <v>1674</v>
      </c>
      <c r="J284" s="20">
        <v>1</v>
      </c>
      <c r="K284" s="21">
        <v>43282</v>
      </c>
      <c r="L284" s="21">
        <v>43342</v>
      </c>
      <c r="M284" s="25">
        <f t="shared" si="1"/>
        <v>8.5714285714285712</v>
      </c>
      <c r="N284" s="86"/>
      <c r="O284" s="16" t="s">
        <v>1739</v>
      </c>
      <c r="Q284" s="1" t="s">
        <v>2089</v>
      </c>
      <c r="R284" s="68"/>
      <c r="S284" s="95"/>
      <c r="T284" s="104" t="s">
        <v>2081</v>
      </c>
    </row>
    <row r="285" spans="1:20" ht="150.75" thickBot="1" x14ac:dyDescent="0.3">
      <c r="A285" s="133">
        <v>275</v>
      </c>
      <c r="B285" s="14" t="s">
        <v>1813</v>
      </c>
      <c r="C285" s="11" t="s">
        <v>1030</v>
      </c>
      <c r="D285" s="12">
        <v>8</v>
      </c>
      <c r="E285" s="26" t="s">
        <v>1675</v>
      </c>
      <c r="F285" s="26" t="s">
        <v>1676</v>
      </c>
      <c r="G285" s="26" t="s">
        <v>1677</v>
      </c>
      <c r="H285" s="27" t="s">
        <v>1678</v>
      </c>
      <c r="I285" s="26" t="s">
        <v>1679</v>
      </c>
      <c r="J285" s="20">
        <v>1</v>
      </c>
      <c r="K285" s="21">
        <v>43468</v>
      </c>
      <c r="L285" s="21">
        <v>43554</v>
      </c>
      <c r="M285" s="25">
        <f t="shared" si="1"/>
        <v>12.285714285714286</v>
      </c>
      <c r="N285" s="86"/>
      <c r="O285" s="16" t="s">
        <v>1739</v>
      </c>
      <c r="Q285" s="1" t="s">
        <v>2090</v>
      </c>
      <c r="R285" s="68"/>
      <c r="S285" s="95"/>
      <c r="T285" s="104" t="s">
        <v>2081</v>
      </c>
    </row>
    <row r="286" spans="1:20" ht="195.75" thickBot="1" x14ac:dyDescent="0.3">
      <c r="A286" s="133">
        <v>276</v>
      </c>
      <c r="B286" s="14" t="s">
        <v>1814</v>
      </c>
      <c r="C286" s="11" t="s">
        <v>1030</v>
      </c>
      <c r="D286" s="12">
        <v>9</v>
      </c>
      <c r="E286" s="26" t="s">
        <v>1680</v>
      </c>
      <c r="F286" s="26" t="s">
        <v>1681</v>
      </c>
      <c r="G286" s="26" t="s">
        <v>1682</v>
      </c>
      <c r="H286" s="27" t="s">
        <v>1683</v>
      </c>
      <c r="I286" s="26" t="s">
        <v>1684</v>
      </c>
      <c r="J286" s="20">
        <v>1</v>
      </c>
      <c r="K286" s="21">
        <v>43468</v>
      </c>
      <c r="L286" s="21">
        <v>43511</v>
      </c>
      <c r="M286" s="25">
        <f t="shared" si="1"/>
        <v>6.1428571428571432</v>
      </c>
      <c r="N286" s="86"/>
      <c r="O286" s="16" t="s">
        <v>1739</v>
      </c>
      <c r="Q286" s="1" t="s">
        <v>2090</v>
      </c>
      <c r="R286" s="68"/>
      <c r="S286" s="95"/>
      <c r="T286" s="104" t="s">
        <v>2081</v>
      </c>
    </row>
    <row r="287" spans="1:20" ht="195.75" thickBot="1" x14ac:dyDescent="0.3">
      <c r="A287" s="133">
        <v>277</v>
      </c>
      <c r="B287" s="14" t="s">
        <v>1815</v>
      </c>
      <c r="C287" s="11" t="s">
        <v>1030</v>
      </c>
      <c r="D287" s="12">
        <v>10</v>
      </c>
      <c r="E287" s="26" t="s">
        <v>1685</v>
      </c>
      <c r="F287" s="26" t="s">
        <v>1686</v>
      </c>
      <c r="G287" s="26" t="s">
        <v>1687</v>
      </c>
      <c r="H287" s="27" t="s">
        <v>1678</v>
      </c>
      <c r="I287" s="26" t="s">
        <v>1679</v>
      </c>
      <c r="J287" s="20">
        <v>1</v>
      </c>
      <c r="K287" s="21">
        <v>43468</v>
      </c>
      <c r="L287" s="21">
        <v>43554</v>
      </c>
      <c r="M287" s="25">
        <f t="shared" si="1"/>
        <v>12.285714285714286</v>
      </c>
      <c r="N287" s="86"/>
      <c r="O287" s="16" t="s">
        <v>1739</v>
      </c>
      <c r="Q287" s="1" t="s">
        <v>2090</v>
      </c>
      <c r="R287" s="68"/>
      <c r="S287" s="95"/>
      <c r="T287" s="104" t="s">
        <v>2081</v>
      </c>
    </row>
    <row r="288" spans="1:20" ht="195.75" thickBot="1" x14ac:dyDescent="0.3">
      <c r="A288" s="133">
        <v>278</v>
      </c>
      <c r="B288" s="14" t="s">
        <v>1816</v>
      </c>
      <c r="C288" s="11" t="s">
        <v>1030</v>
      </c>
      <c r="D288" s="12">
        <v>10</v>
      </c>
      <c r="E288" s="26" t="s">
        <v>1685</v>
      </c>
      <c r="F288" s="26" t="s">
        <v>1686</v>
      </c>
      <c r="G288" s="26" t="s">
        <v>1688</v>
      </c>
      <c r="H288" s="27" t="s">
        <v>1689</v>
      </c>
      <c r="I288" s="26" t="s">
        <v>1690</v>
      </c>
      <c r="J288" s="20">
        <v>1</v>
      </c>
      <c r="K288" s="21">
        <v>43468</v>
      </c>
      <c r="L288" s="21">
        <v>43554</v>
      </c>
      <c r="M288" s="25">
        <f t="shared" si="1"/>
        <v>12.285714285714286</v>
      </c>
      <c r="N288" s="86"/>
      <c r="O288" s="16" t="s">
        <v>1739</v>
      </c>
      <c r="Q288" s="1" t="s">
        <v>2090</v>
      </c>
      <c r="R288" s="68"/>
      <c r="S288" s="95"/>
      <c r="T288" s="104" t="s">
        <v>2081</v>
      </c>
    </row>
    <row r="289" spans="1:20" ht="165.75" thickBot="1" x14ac:dyDescent="0.3">
      <c r="A289" s="133">
        <v>279</v>
      </c>
      <c r="B289" s="14" t="s">
        <v>1817</v>
      </c>
      <c r="C289" s="11" t="s">
        <v>1030</v>
      </c>
      <c r="D289" s="12">
        <v>11</v>
      </c>
      <c r="E289" s="26" t="s">
        <v>1691</v>
      </c>
      <c r="F289" s="26" t="s">
        <v>1692</v>
      </c>
      <c r="G289" s="26" t="s">
        <v>1693</v>
      </c>
      <c r="H289" s="27" t="s">
        <v>1694</v>
      </c>
      <c r="I289" s="26" t="s">
        <v>1695</v>
      </c>
      <c r="J289" s="20">
        <v>1</v>
      </c>
      <c r="K289" s="21">
        <v>43313</v>
      </c>
      <c r="L289" s="21">
        <v>43555</v>
      </c>
      <c r="M289" s="25">
        <f t="shared" si="1"/>
        <v>34.571428571428569</v>
      </c>
      <c r="N289" s="86"/>
      <c r="O289" s="16" t="s">
        <v>1739</v>
      </c>
      <c r="Q289" s="1" t="s">
        <v>2091</v>
      </c>
      <c r="R289" s="68"/>
      <c r="S289" s="95"/>
      <c r="T289" s="104" t="s">
        <v>2081</v>
      </c>
    </row>
    <row r="290" spans="1:20" ht="165.75" thickBot="1" x14ac:dyDescent="0.3">
      <c r="A290" s="133">
        <v>280</v>
      </c>
      <c r="B290" s="14" t="s">
        <v>1818</v>
      </c>
      <c r="C290" s="11" t="s">
        <v>1030</v>
      </c>
      <c r="D290" s="12">
        <v>11</v>
      </c>
      <c r="E290" s="26" t="s">
        <v>1691</v>
      </c>
      <c r="F290" s="26" t="s">
        <v>1692</v>
      </c>
      <c r="G290" s="26" t="s">
        <v>1693</v>
      </c>
      <c r="H290" s="27" t="s">
        <v>1694</v>
      </c>
      <c r="I290" s="26" t="s">
        <v>1696</v>
      </c>
      <c r="J290" s="20">
        <v>4</v>
      </c>
      <c r="K290" s="21">
        <v>43313</v>
      </c>
      <c r="L290" s="21">
        <v>43555</v>
      </c>
      <c r="M290" s="25">
        <f t="shared" si="1"/>
        <v>34.571428571428569</v>
      </c>
      <c r="N290" s="86"/>
      <c r="O290" s="16" t="s">
        <v>1739</v>
      </c>
      <c r="Q290" s="1" t="s">
        <v>2091</v>
      </c>
      <c r="R290" s="68"/>
      <c r="S290" s="95"/>
      <c r="T290" s="104" t="s">
        <v>2081</v>
      </c>
    </row>
    <row r="291" spans="1:20" ht="195.75" thickBot="1" x14ac:dyDescent="0.3">
      <c r="A291" s="133">
        <v>281</v>
      </c>
      <c r="B291" s="14" t="s">
        <v>1819</v>
      </c>
      <c r="C291" s="11" t="s">
        <v>1030</v>
      </c>
      <c r="D291" s="12">
        <v>12</v>
      </c>
      <c r="E291" s="26" t="s">
        <v>1697</v>
      </c>
      <c r="F291" s="26" t="s">
        <v>1698</v>
      </c>
      <c r="G291" s="26" t="s">
        <v>1699</v>
      </c>
      <c r="H291" s="27" t="s">
        <v>1700</v>
      </c>
      <c r="I291" s="26" t="s">
        <v>1701</v>
      </c>
      <c r="J291" s="20">
        <v>5</v>
      </c>
      <c r="K291" s="21">
        <v>43283</v>
      </c>
      <c r="L291" s="21">
        <v>43436</v>
      </c>
      <c r="M291" s="25">
        <f t="shared" si="1"/>
        <v>21.857142857142858</v>
      </c>
      <c r="N291" s="86"/>
      <c r="O291" s="16" t="s">
        <v>1739</v>
      </c>
      <c r="Q291" s="1" t="s">
        <v>2092</v>
      </c>
      <c r="R291" s="68"/>
      <c r="S291" s="95"/>
      <c r="T291" s="104" t="s">
        <v>2081</v>
      </c>
    </row>
    <row r="292" spans="1:20" ht="240.75" thickBot="1" x14ac:dyDescent="0.3">
      <c r="A292" s="133">
        <v>282</v>
      </c>
      <c r="B292" s="14" t="s">
        <v>1820</v>
      </c>
      <c r="C292" s="11" t="s">
        <v>1030</v>
      </c>
      <c r="D292" s="12">
        <v>13</v>
      </c>
      <c r="E292" s="26" t="s">
        <v>1702</v>
      </c>
      <c r="F292" s="26" t="s">
        <v>1703</v>
      </c>
      <c r="G292" s="26" t="s">
        <v>1704</v>
      </c>
      <c r="H292" s="27" t="s">
        <v>1705</v>
      </c>
      <c r="I292" s="26" t="s">
        <v>1706</v>
      </c>
      <c r="J292" s="20">
        <v>1</v>
      </c>
      <c r="K292" s="21">
        <v>43313</v>
      </c>
      <c r="L292" s="21">
        <v>43374</v>
      </c>
      <c r="M292" s="25">
        <f t="shared" si="1"/>
        <v>8.7142857142857135</v>
      </c>
      <c r="N292" s="86"/>
      <c r="O292" s="16" t="s">
        <v>1739</v>
      </c>
      <c r="Q292" s="1" t="s">
        <v>2090</v>
      </c>
      <c r="R292" s="68"/>
      <c r="S292" s="95"/>
      <c r="T292" s="104" t="s">
        <v>2081</v>
      </c>
    </row>
    <row r="293" spans="1:20" ht="180.75" thickBot="1" x14ac:dyDescent="0.3">
      <c r="A293" s="133">
        <v>283</v>
      </c>
      <c r="B293" s="14" t="s">
        <v>1821</v>
      </c>
      <c r="C293" s="11" t="s">
        <v>1030</v>
      </c>
      <c r="D293" s="12">
        <v>14</v>
      </c>
      <c r="E293" s="26" t="s">
        <v>1707</v>
      </c>
      <c r="F293" s="26" t="s">
        <v>1708</v>
      </c>
      <c r="G293" s="26" t="s">
        <v>1687</v>
      </c>
      <c r="H293" s="27" t="s">
        <v>1678</v>
      </c>
      <c r="I293" s="26" t="s">
        <v>1679</v>
      </c>
      <c r="J293" s="20">
        <v>1</v>
      </c>
      <c r="K293" s="21">
        <v>43282</v>
      </c>
      <c r="L293" s="21">
        <v>43342</v>
      </c>
      <c r="M293" s="25">
        <f t="shared" si="1"/>
        <v>8.5714285714285712</v>
      </c>
      <c r="N293" s="86"/>
      <c r="O293" s="16" t="s">
        <v>1739</v>
      </c>
      <c r="Q293" s="1" t="s">
        <v>2090</v>
      </c>
      <c r="R293" s="68"/>
      <c r="S293" s="95"/>
      <c r="T293" s="104" t="s">
        <v>2081</v>
      </c>
    </row>
    <row r="294" spans="1:20" ht="180.75" thickBot="1" x14ac:dyDescent="0.3">
      <c r="A294" s="133">
        <v>284</v>
      </c>
      <c r="B294" s="14" t="s">
        <v>1822</v>
      </c>
      <c r="C294" s="11" t="s">
        <v>1030</v>
      </c>
      <c r="D294" s="12">
        <v>14</v>
      </c>
      <c r="E294" s="26" t="s">
        <v>1707</v>
      </c>
      <c r="F294" s="26" t="s">
        <v>1709</v>
      </c>
      <c r="G294" s="26" t="s">
        <v>1688</v>
      </c>
      <c r="H294" s="27" t="s">
        <v>1689</v>
      </c>
      <c r="I294" s="26" t="s">
        <v>280</v>
      </c>
      <c r="J294" s="20">
        <v>1</v>
      </c>
      <c r="K294" s="21">
        <v>43282</v>
      </c>
      <c r="L294" s="21">
        <v>43342</v>
      </c>
      <c r="M294" s="25">
        <f t="shared" si="1"/>
        <v>8.5714285714285712</v>
      </c>
      <c r="N294" s="86"/>
      <c r="O294" s="16" t="s">
        <v>1739</v>
      </c>
      <c r="Q294" s="1" t="s">
        <v>2090</v>
      </c>
      <c r="R294" s="68"/>
      <c r="S294" s="95"/>
      <c r="T294" s="104" t="s">
        <v>2081</v>
      </c>
    </row>
    <row r="295" spans="1:20" ht="240.75" thickBot="1" x14ac:dyDescent="0.3">
      <c r="A295" s="133">
        <v>285</v>
      </c>
      <c r="B295" s="14" t="s">
        <v>1823</v>
      </c>
      <c r="C295" s="11" t="s">
        <v>1030</v>
      </c>
      <c r="D295" s="12">
        <v>15</v>
      </c>
      <c r="E295" s="26" t="s">
        <v>1710</v>
      </c>
      <c r="F295" s="26" t="s">
        <v>1711</v>
      </c>
      <c r="G295" s="26" t="s">
        <v>69</v>
      </c>
      <c r="H295" s="27" t="s">
        <v>1712</v>
      </c>
      <c r="I295" s="26" t="s">
        <v>71</v>
      </c>
      <c r="J295" s="20">
        <v>4</v>
      </c>
      <c r="K295" s="21">
        <v>43282</v>
      </c>
      <c r="L295" s="21">
        <v>43646</v>
      </c>
      <c r="M295" s="25">
        <f t="shared" si="1"/>
        <v>52</v>
      </c>
      <c r="N295" s="86"/>
      <c r="O295" s="16" t="s">
        <v>1739</v>
      </c>
      <c r="Q295" s="1" t="s">
        <v>2093</v>
      </c>
      <c r="R295" s="68"/>
      <c r="S295" s="95"/>
      <c r="T295" s="104" t="s">
        <v>2081</v>
      </c>
    </row>
    <row r="296" spans="1:20" ht="105.75" thickBot="1" x14ac:dyDescent="0.3">
      <c r="A296" s="133">
        <v>286</v>
      </c>
      <c r="B296" s="14" t="s">
        <v>1824</v>
      </c>
      <c r="C296" s="11" t="s">
        <v>1030</v>
      </c>
      <c r="D296" s="12">
        <v>16</v>
      </c>
      <c r="E296" s="26" t="s">
        <v>1713</v>
      </c>
      <c r="F296" s="26" t="s">
        <v>1714</v>
      </c>
      <c r="G296" s="26" t="s">
        <v>1715</v>
      </c>
      <c r="H296" s="27" t="s">
        <v>1716</v>
      </c>
      <c r="I296" s="26" t="s">
        <v>1717</v>
      </c>
      <c r="J296" s="20">
        <v>4</v>
      </c>
      <c r="K296" s="21">
        <v>43313</v>
      </c>
      <c r="L296" s="21">
        <v>43555</v>
      </c>
      <c r="M296" s="25">
        <f t="shared" si="1"/>
        <v>34.571428571428569</v>
      </c>
      <c r="N296" s="86"/>
      <c r="O296" s="16" t="s">
        <v>1739</v>
      </c>
      <c r="Q296" s="1" t="s">
        <v>2091</v>
      </c>
      <c r="R296" s="68"/>
      <c r="S296" s="95"/>
      <c r="T296" s="104" t="s">
        <v>2081</v>
      </c>
    </row>
    <row r="297" spans="1:20" ht="105.75" thickBot="1" x14ac:dyDescent="0.3">
      <c r="A297" s="133">
        <v>287</v>
      </c>
      <c r="B297" s="14" t="s">
        <v>1825</v>
      </c>
      <c r="C297" s="11" t="s">
        <v>1030</v>
      </c>
      <c r="D297" s="12">
        <v>16</v>
      </c>
      <c r="E297" s="26" t="s">
        <v>1713</v>
      </c>
      <c r="F297" s="26" t="s">
        <v>1714</v>
      </c>
      <c r="G297" s="26" t="s">
        <v>1718</v>
      </c>
      <c r="H297" s="27" t="s">
        <v>1719</v>
      </c>
      <c r="I297" s="26" t="s">
        <v>1720</v>
      </c>
      <c r="J297" s="20">
        <v>4</v>
      </c>
      <c r="K297" s="21">
        <v>43313</v>
      </c>
      <c r="L297" s="21">
        <v>43555</v>
      </c>
      <c r="M297" s="25">
        <f t="shared" si="1"/>
        <v>34.571428571428569</v>
      </c>
      <c r="N297" s="86"/>
      <c r="O297" s="16" t="s">
        <v>1739</v>
      </c>
      <c r="Q297" s="1" t="s">
        <v>2091</v>
      </c>
      <c r="R297" s="68"/>
      <c r="S297" s="95"/>
      <c r="T297" s="104" t="s">
        <v>2081</v>
      </c>
    </row>
    <row r="298" spans="1:20" ht="135.75" thickBot="1" x14ac:dyDescent="0.3">
      <c r="A298" s="133">
        <v>288</v>
      </c>
      <c r="B298" s="14" t="s">
        <v>1826</v>
      </c>
      <c r="C298" s="11" t="s">
        <v>1030</v>
      </c>
      <c r="D298" s="12">
        <v>16</v>
      </c>
      <c r="E298" s="26" t="s">
        <v>1713</v>
      </c>
      <c r="F298" s="26" t="s">
        <v>1714</v>
      </c>
      <c r="G298" s="26" t="s">
        <v>1721</v>
      </c>
      <c r="H298" s="27" t="s">
        <v>1722</v>
      </c>
      <c r="I298" s="26" t="s">
        <v>1723</v>
      </c>
      <c r="J298" s="20">
        <v>1</v>
      </c>
      <c r="K298" s="21">
        <v>43313</v>
      </c>
      <c r="L298" s="21">
        <v>43555</v>
      </c>
      <c r="M298" s="25">
        <f t="shared" si="1"/>
        <v>34.571428571428569</v>
      </c>
      <c r="N298" s="86"/>
      <c r="O298" s="16" t="s">
        <v>1739</v>
      </c>
      <c r="Q298" s="1" t="s">
        <v>2091</v>
      </c>
      <c r="R298" s="68"/>
      <c r="S298" s="95"/>
      <c r="T298" s="104" t="s">
        <v>2081</v>
      </c>
    </row>
    <row r="299" spans="1:20" ht="165.75" thickBot="1" x14ac:dyDescent="0.3">
      <c r="A299" s="133">
        <v>289</v>
      </c>
      <c r="B299" s="14" t="s">
        <v>1827</v>
      </c>
      <c r="C299" s="11" t="s">
        <v>1030</v>
      </c>
      <c r="D299" s="12">
        <v>17</v>
      </c>
      <c r="E299" s="26" t="s">
        <v>1724</v>
      </c>
      <c r="F299" s="26" t="s">
        <v>850</v>
      </c>
      <c r="G299" s="26" t="s">
        <v>1725</v>
      </c>
      <c r="H299" s="27" t="s">
        <v>1726</v>
      </c>
      <c r="I299" s="26" t="s">
        <v>1727</v>
      </c>
      <c r="J299" s="20">
        <v>1</v>
      </c>
      <c r="K299" s="21">
        <v>43313</v>
      </c>
      <c r="L299" s="21">
        <v>43555</v>
      </c>
      <c r="M299" s="25">
        <f t="shared" si="1"/>
        <v>34.571428571428569</v>
      </c>
      <c r="N299" s="86"/>
      <c r="O299" s="16" t="s">
        <v>1739</v>
      </c>
      <c r="Q299" s="1" t="s">
        <v>2091</v>
      </c>
      <c r="R299" s="68"/>
      <c r="S299" s="95"/>
      <c r="T299" s="104" t="s">
        <v>2081</v>
      </c>
    </row>
    <row r="300" spans="1:20" ht="165.75" thickBot="1" x14ac:dyDescent="0.3">
      <c r="A300" s="133">
        <v>290</v>
      </c>
      <c r="B300" s="14" t="s">
        <v>1828</v>
      </c>
      <c r="C300" s="11" t="s">
        <v>1030</v>
      </c>
      <c r="D300" s="12">
        <v>17</v>
      </c>
      <c r="E300" s="26" t="s">
        <v>1724</v>
      </c>
      <c r="F300" s="26" t="s">
        <v>850</v>
      </c>
      <c r="G300" s="26" t="s">
        <v>1725</v>
      </c>
      <c r="H300" s="27" t="s">
        <v>1726</v>
      </c>
      <c r="I300" s="26" t="s">
        <v>1717</v>
      </c>
      <c r="J300" s="20">
        <v>4</v>
      </c>
      <c r="K300" s="21">
        <v>43313</v>
      </c>
      <c r="L300" s="21">
        <v>43555</v>
      </c>
      <c r="M300" s="25">
        <f t="shared" si="1"/>
        <v>34.571428571428569</v>
      </c>
      <c r="N300" s="86"/>
      <c r="O300" s="16" t="s">
        <v>1739</v>
      </c>
      <c r="Q300" s="1" t="s">
        <v>2091</v>
      </c>
      <c r="R300" s="68"/>
      <c r="S300" s="95"/>
      <c r="T300" s="104" t="s">
        <v>2081</v>
      </c>
    </row>
    <row r="301" spans="1:20" ht="165.75" thickBot="1" x14ac:dyDescent="0.3">
      <c r="A301" s="133">
        <v>291</v>
      </c>
      <c r="B301" s="14" t="s">
        <v>1829</v>
      </c>
      <c r="C301" s="11" t="s">
        <v>1030</v>
      </c>
      <c r="D301" s="12">
        <v>17</v>
      </c>
      <c r="E301" s="26" t="s">
        <v>1724</v>
      </c>
      <c r="F301" s="26" t="s">
        <v>850</v>
      </c>
      <c r="G301" s="26" t="s">
        <v>1728</v>
      </c>
      <c r="H301" s="27" t="s">
        <v>1726</v>
      </c>
      <c r="I301" s="26" t="s">
        <v>1729</v>
      </c>
      <c r="J301" s="20">
        <v>1</v>
      </c>
      <c r="K301" s="21">
        <v>43313</v>
      </c>
      <c r="L301" s="21">
        <v>43555</v>
      </c>
      <c r="M301" s="25">
        <f t="shared" si="1"/>
        <v>34.571428571428569</v>
      </c>
      <c r="N301" s="86"/>
      <c r="O301" s="16" t="s">
        <v>1739</v>
      </c>
      <c r="Q301" s="1" t="s">
        <v>2091</v>
      </c>
      <c r="R301" s="68"/>
      <c r="S301" s="95"/>
      <c r="T301" s="104" t="s">
        <v>2081</v>
      </c>
    </row>
    <row r="302" spans="1:20" ht="165.75" thickBot="1" x14ac:dyDescent="0.3">
      <c r="A302" s="133">
        <v>292</v>
      </c>
      <c r="B302" s="14" t="s">
        <v>1830</v>
      </c>
      <c r="C302" s="11" t="s">
        <v>1030</v>
      </c>
      <c r="D302" s="12">
        <v>17</v>
      </c>
      <c r="E302" s="26" t="s">
        <v>1724</v>
      </c>
      <c r="F302" s="26" t="s">
        <v>850</v>
      </c>
      <c r="G302" s="26" t="s">
        <v>1728</v>
      </c>
      <c r="H302" s="27" t="s">
        <v>1726</v>
      </c>
      <c r="I302" s="26" t="s">
        <v>1720</v>
      </c>
      <c r="J302" s="20">
        <v>4</v>
      </c>
      <c r="K302" s="21">
        <v>43313</v>
      </c>
      <c r="L302" s="21">
        <v>43555</v>
      </c>
      <c r="M302" s="25">
        <f t="shared" si="1"/>
        <v>34.571428571428569</v>
      </c>
      <c r="N302" s="86"/>
      <c r="O302" s="16" t="s">
        <v>1739</v>
      </c>
      <c r="Q302" s="1" t="s">
        <v>2091</v>
      </c>
      <c r="R302" s="68"/>
      <c r="S302" s="95"/>
      <c r="T302" s="104" t="s">
        <v>2081</v>
      </c>
    </row>
    <row r="303" spans="1:20" ht="135.75" thickBot="1" x14ac:dyDescent="0.3">
      <c r="A303" s="133">
        <v>293</v>
      </c>
      <c r="B303" s="14" t="s">
        <v>1831</v>
      </c>
      <c r="C303" s="11" t="s">
        <v>1030</v>
      </c>
      <c r="D303" s="12">
        <v>17</v>
      </c>
      <c r="E303" s="26" t="s">
        <v>1724</v>
      </c>
      <c r="F303" s="26" t="s">
        <v>850</v>
      </c>
      <c r="G303" s="26" t="s">
        <v>1730</v>
      </c>
      <c r="H303" s="27" t="s">
        <v>1722</v>
      </c>
      <c r="I303" s="26" t="s">
        <v>1731</v>
      </c>
      <c r="J303" s="20">
        <v>1</v>
      </c>
      <c r="K303" s="21">
        <v>43313</v>
      </c>
      <c r="L303" s="21">
        <v>43555</v>
      </c>
      <c r="M303" s="25">
        <f t="shared" si="1"/>
        <v>34.571428571428569</v>
      </c>
      <c r="N303" s="86"/>
      <c r="O303" s="16" t="s">
        <v>1739</v>
      </c>
      <c r="Q303" s="1" t="s">
        <v>2091</v>
      </c>
      <c r="R303" s="68"/>
      <c r="S303" s="95"/>
      <c r="T303" s="104" t="s">
        <v>2081</v>
      </c>
    </row>
    <row r="304" spans="1:20" ht="120.75" thickBot="1" x14ac:dyDescent="0.3">
      <c r="A304" s="133">
        <v>294</v>
      </c>
      <c r="B304" s="14" t="s">
        <v>1832</v>
      </c>
      <c r="C304" s="11" t="s">
        <v>1030</v>
      </c>
      <c r="D304" s="12">
        <v>18</v>
      </c>
      <c r="E304" s="26" t="s">
        <v>1732</v>
      </c>
      <c r="F304" s="26" t="s">
        <v>850</v>
      </c>
      <c r="G304" s="26" t="s">
        <v>1733</v>
      </c>
      <c r="H304" s="27" t="s">
        <v>828</v>
      </c>
      <c r="I304" s="26" t="s">
        <v>829</v>
      </c>
      <c r="J304" s="20">
        <v>5</v>
      </c>
      <c r="K304" s="21">
        <v>43313</v>
      </c>
      <c r="L304" s="21">
        <v>43646</v>
      </c>
      <c r="M304" s="25">
        <f t="shared" si="1"/>
        <v>47.571428571428569</v>
      </c>
      <c r="N304" s="86"/>
      <c r="O304" s="16" t="s">
        <v>1739</v>
      </c>
      <c r="Q304" s="1" t="s">
        <v>2091</v>
      </c>
      <c r="R304" s="68"/>
      <c r="S304" s="95"/>
      <c r="T304" s="104" t="s">
        <v>2081</v>
      </c>
    </row>
    <row r="305" spans="1:20" ht="105.75" thickBot="1" x14ac:dyDescent="0.3">
      <c r="A305" s="133">
        <v>295</v>
      </c>
      <c r="B305" s="14" t="s">
        <v>1833</v>
      </c>
      <c r="C305" s="11" t="s">
        <v>1030</v>
      </c>
      <c r="D305" s="12">
        <v>19</v>
      </c>
      <c r="E305" s="26" t="s">
        <v>1734</v>
      </c>
      <c r="F305" s="26" t="s">
        <v>850</v>
      </c>
      <c r="G305" s="26" t="s">
        <v>1735</v>
      </c>
      <c r="H305" s="27" t="s">
        <v>1736</v>
      </c>
      <c r="I305" s="26" t="s">
        <v>1727</v>
      </c>
      <c r="J305" s="20">
        <v>1</v>
      </c>
      <c r="K305" s="21">
        <v>43313</v>
      </c>
      <c r="L305" s="21">
        <v>43555</v>
      </c>
      <c r="M305" s="25">
        <f t="shared" si="1"/>
        <v>34.571428571428569</v>
      </c>
      <c r="N305" s="86"/>
      <c r="O305" s="16" t="s">
        <v>1739</v>
      </c>
      <c r="Q305" s="1" t="s">
        <v>2091</v>
      </c>
      <c r="R305" s="68"/>
      <c r="S305" s="95"/>
      <c r="T305" s="104" t="s">
        <v>2081</v>
      </c>
    </row>
    <row r="306" spans="1:20" ht="105.75" thickBot="1" x14ac:dyDescent="0.3">
      <c r="A306" s="133">
        <v>296</v>
      </c>
      <c r="B306" s="14" t="s">
        <v>1834</v>
      </c>
      <c r="C306" s="11" t="s">
        <v>1030</v>
      </c>
      <c r="D306" s="12">
        <v>20</v>
      </c>
      <c r="E306" s="26" t="s">
        <v>1737</v>
      </c>
      <c r="F306" s="26" t="s">
        <v>850</v>
      </c>
      <c r="G306" s="26" t="s">
        <v>1738</v>
      </c>
      <c r="H306" s="27" t="s">
        <v>1736</v>
      </c>
      <c r="I306" s="26" t="s">
        <v>1727</v>
      </c>
      <c r="J306" s="20">
        <v>1</v>
      </c>
      <c r="K306" s="21">
        <v>43313</v>
      </c>
      <c r="L306" s="21">
        <v>43555</v>
      </c>
      <c r="M306" s="25">
        <f t="shared" si="1"/>
        <v>34.571428571428569</v>
      </c>
      <c r="N306" s="86"/>
      <c r="O306" s="16" t="s">
        <v>1739</v>
      </c>
      <c r="Q306" s="1" t="s">
        <v>2091</v>
      </c>
      <c r="R306" s="68"/>
      <c r="S306" s="95"/>
      <c r="T306" s="104" t="s">
        <v>2081</v>
      </c>
    </row>
    <row r="307" spans="1:20" ht="105.75" thickBot="1" x14ac:dyDescent="0.3">
      <c r="A307" s="133">
        <v>297</v>
      </c>
      <c r="B307" s="14" t="s">
        <v>1835</v>
      </c>
      <c r="C307" s="11" t="s">
        <v>1030</v>
      </c>
      <c r="D307" s="12">
        <v>20</v>
      </c>
      <c r="E307" s="26" t="s">
        <v>1737</v>
      </c>
      <c r="F307" s="26" t="s">
        <v>850</v>
      </c>
      <c r="G307" s="26" t="s">
        <v>1740</v>
      </c>
      <c r="H307" s="27" t="s">
        <v>1736</v>
      </c>
      <c r="I307" s="26" t="s">
        <v>1727</v>
      </c>
      <c r="J307" s="20">
        <v>1</v>
      </c>
      <c r="K307" s="21">
        <v>43313</v>
      </c>
      <c r="L307" s="21">
        <v>43555</v>
      </c>
      <c r="M307" s="25">
        <f t="shared" si="1"/>
        <v>34.571428571428569</v>
      </c>
      <c r="N307" s="86"/>
      <c r="O307" s="16" t="s">
        <v>1739</v>
      </c>
      <c r="Q307" s="1" t="s">
        <v>2091</v>
      </c>
      <c r="R307" s="68"/>
      <c r="S307" s="95"/>
      <c r="T307" s="104" t="s">
        <v>2081</v>
      </c>
    </row>
    <row r="308" spans="1:20" ht="105.75" thickBot="1" x14ac:dyDescent="0.3">
      <c r="A308" s="133">
        <v>298</v>
      </c>
      <c r="B308" s="14" t="s">
        <v>1836</v>
      </c>
      <c r="C308" s="11" t="s">
        <v>1030</v>
      </c>
      <c r="D308" s="12">
        <v>20</v>
      </c>
      <c r="E308" s="26" t="s">
        <v>1737</v>
      </c>
      <c r="F308" s="26" t="s">
        <v>850</v>
      </c>
      <c r="G308" s="26" t="s">
        <v>1741</v>
      </c>
      <c r="H308" s="27" t="s">
        <v>1742</v>
      </c>
      <c r="I308" s="26" t="s">
        <v>1743</v>
      </c>
      <c r="J308" s="20">
        <v>4</v>
      </c>
      <c r="K308" s="21">
        <v>43313</v>
      </c>
      <c r="L308" s="21">
        <v>43555</v>
      </c>
      <c r="M308" s="25">
        <f t="shared" si="1"/>
        <v>34.571428571428569</v>
      </c>
      <c r="N308" s="86"/>
      <c r="O308" s="16" t="s">
        <v>1739</v>
      </c>
      <c r="Q308" s="1" t="s">
        <v>2091</v>
      </c>
      <c r="R308" s="68"/>
      <c r="S308" s="95"/>
      <c r="T308" s="104" t="s">
        <v>2081</v>
      </c>
    </row>
    <row r="309" spans="1:20" ht="240.75" thickBot="1" x14ac:dyDescent="0.3">
      <c r="A309" s="133">
        <v>299</v>
      </c>
      <c r="B309" s="14" t="s">
        <v>1837</v>
      </c>
      <c r="C309" s="11" t="s">
        <v>1030</v>
      </c>
      <c r="D309" s="12">
        <v>21</v>
      </c>
      <c r="E309" s="26" t="s">
        <v>1744</v>
      </c>
      <c r="F309" s="26" t="s">
        <v>1745</v>
      </c>
      <c r="G309" s="26" t="s">
        <v>1746</v>
      </c>
      <c r="H309" s="27" t="s">
        <v>1747</v>
      </c>
      <c r="I309" s="26" t="s">
        <v>1748</v>
      </c>
      <c r="J309" s="20">
        <v>1</v>
      </c>
      <c r="K309" s="21">
        <v>43313</v>
      </c>
      <c r="L309" s="21">
        <v>43388</v>
      </c>
      <c r="M309" s="25">
        <f t="shared" si="1"/>
        <v>10.714285714285714</v>
      </c>
      <c r="N309" s="86"/>
      <c r="O309" s="16" t="s">
        <v>1739</v>
      </c>
      <c r="Q309" s="1" t="s">
        <v>2094</v>
      </c>
      <c r="R309" s="68"/>
      <c r="S309" s="95"/>
      <c r="T309" s="104" t="s">
        <v>2081</v>
      </c>
    </row>
    <row r="310" spans="1:20" ht="240.75" thickBot="1" x14ac:dyDescent="0.3">
      <c r="A310" s="133">
        <v>300</v>
      </c>
      <c r="B310" s="14" t="s">
        <v>1838</v>
      </c>
      <c r="C310" s="11" t="s">
        <v>1030</v>
      </c>
      <c r="D310" s="12">
        <v>21</v>
      </c>
      <c r="E310" s="26" t="s">
        <v>1744</v>
      </c>
      <c r="F310" s="26" t="s">
        <v>1745</v>
      </c>
      <c r="G310" s="26" t="s">
        <v>1749</v>
      </c>
      <c r="H310" s="27" t="s">
        <v>1750</v>
      </c>
      <c r="I310" s="26" t="s">
        <v>1751</v>
      </c>
      <c r="J310" s="20">
        <v>1</v>
      </c>
      <c r="K310" s="21">
        <v>43313</v>
      </c>
      <c r="L310" s="21">
        <v>43388</v>
      </c>
      <c r="M310" s="25">
        <f t="shared" si="1"/>
        <v>10.714285714285714</v>
      </c>
      <c r="N310" s="86"/>
      <c r="O310" s="16" t="s">
        <v>1739</v>
      </c>
      <c r="Q310" s="1" t="s">
        <v>2094</v>
      </c>
      <c r="R310" s="68"/>
      <c r="S310" s="95"/>
      <c r="T310" s="104" t="s">
        <v>2081</v>
      </c>
    </row>
    <row r="311" spans="1:20" ht="150.75" thickBot="1" x14ac:dyDescent="0.3">
      <c r="A311" s="133">
        <v>301</v>
      </c>
      <c r="B311" s="14" t="s">
        <v>1839</v>
      </c>
      <c r="C311" s="11" t="s">
        <v>1030</v>
      </c>
      <c r="D311" s="12">
        <v>22</v>
      </c>
      <c r="E311" s="26" t="s">
        <v>1752</v>
      </c>
      <c r="F311" s="26" t="s">
        <v>1753</v>
      </c>
      <c r="G311" s="26" t="s">
        <v>1754</v>
      </c>
      <c r="H311" s="27" t="s">
        <v>1755</v>
      </c>
      <c r="I311" s="26" t="s">
        <v>1756</v>
      </c>
      <c r="J311" s="20">
        <v>8</v>
      </c>
      <c r="K311" s="21">
        <v>43313</v>
      </c>
      <c r="L311" s="21">
        <v>43555</v>
      </c>
      <c r="M311" s="25">
        <f t="shared" si="1"/>
        <v>34.571428571428569</v>
      </c>
      <c r="N311" s="86"/>
      <c r="O311" s="16" t="s">
        <v>1739</v>
      </c>
      <c r="Q311" s="1" t="s">
        <v>2091</v>
      </c>
      <c r="R311" s="68"/>
      <c r="S311" s="95"/>
      <c r="T311" s="104" t="s">
        <v>2081</v>
      </c>
    </row>
    <row r="312" spans="1:20" ht="240.75" thickBot="1" x14ac:dyDescent="0.3">
      <c r="A312" s="133">
        <v>302</v>
      </c>
      <c r="B312" s="14" t="s">
        <v>1840</v>
      </c>
      <c r="C312" s="11" t="s">
        <v>1030</v>
      </c>
      <c r="D312" s="12">
        <v>23</v>
      </c>
      <c r="E312" s="26" t="s">
        <v>1757</v>
      </c>
      <c r="F312" s="26" t="s">
        <v>1758</v>
      </c>
      <c r="G312" s="26" t="s">
        <v>1759</v>
      </c>
      <c r="H312" s="27" t="s">
        <v>1760</v>
      </c>
      <c r="I312" s="26" t="s">
        <v>1761</v>
      </c>
      <c r="J312" s="20">
        <v>4</v>
      </c>
      <c r="K312" s="21">
        <v>43296</v>
      </c>
      <c r="L312" s="21">
        <v>43677</v>
      </c>
      <c r="M312" s="25">
        <f t="shared" si="1"/>
        <v>54.428571428571431</v>
      </c>
      <c r="N312" s="86"/>
      <c r="O312" s="16" t="s">
        <v>1739</v>
      </c>
      <c r="Q312" s="1" t="s">
        <v>2095</v>
      </c>
      <c r="R312" s="68"/>
      <c r="S312" s="95"/>
      <c r="T312" s="104" t="s">
        <v>2081</v>
      </c>
    </row>
    <row r="313" spans="1:20" ht="240.75" thickBot="1" x14ac:dyDescent="0.3">
      <c r="A313" s="133">
        <v>303</v>
      </c>
      <c r="B313" s="14" t="s">
        <v>1841</v>
      </c>
      <c r="C313" s="11" t="s">
        <v>1030</v>
      </c>
      <c r="D313" s="12">
        <v>23</v>
      </c>
      <c r="E313" s="26" t="s">
        <v>1757</v>
      </c>
      <c r="F313" s="26" t="s">
        <v>1758</v>
      </c>
      <c r="G313" s="26" t="s">
        <v>1762</v>
      </c>
      <c r="H313" s="27" t="s">
        <v>1763</v>
      </c>
      <c r="I313" s="26" t="s">
        <v>1764</v>
      </c>
      <c r="J313" s="20">
        <v>1</v>
      </c>
      <c r="K313" s="21">
        <v>43296</v>
      </c>
      <c r="L313" s="21">
        <v>43677</v>
      </c>
      <c r="M313" s="25">
        <f t="shared" si="1"/>
        <v>54.428571428571431</v>
      </c>
      <c r="N313" s="86"/>
      <c r="O313" s="16" t="s">
        <v>1739</v>
      </c>
      <c r="Q313" s="1" t="s">
        <v>2095</v>
      </c>
      <c r="R313" s="68"/>
      <c r="S313" s="95"/>
      <c r="T313" s="104" t="s">
        <v>2081</v>
      </c>
    </row>
    <row r="314" spans="1:20" ht="240.75" thickBot="1" x14ac:dyDescent="0.3">
      <c r="A314" s="133">
        <v>304</v>
      </c>
      <c r="B314" s="14" t="s">
        <v>1842</v>
      </c>
      <c r="C314" s="11" t="s">
        <v>1030</v>
      </c>
      <c r="D314" s="12">
        <v>23</v>
      </c>
      <c r="E314" s="26" t="s">
        <v>1757</v>
      </c>
      <c r="F314" s="26" t="s">
        <v>1758</v>
      </c>
      <c r="G314" s="26" t="s">
        <v>1765</v>
      </c>
      <c r="H314" s="27" t="s">
        <v>1766</v>
      </c>
      <c r="I314" s="26" t="s">
        <v>1767</v>
      </c>
      <c r="J314" s="20">
        <v>1</v>
      </c>
      <c r="K314" s="21">
        <v>43296</v>
      </c>
      <c r="L314" s="21">
        <v>43677</v>
      </c>
      <c r="M314" s="25">
        <f t="shared" si="1"/>
        <v>54.428571428571431</v>
      </c>
      <c r="N314" s="86"/>
      <c r="O314" s="16" t="s">
        <v>1739</v>
      </c>
      <c r="Q314" s="1" t="s">
        <v>2095</v>
      </c>
      <c r="R314" s="68"/>
      <c r="S314" s="95"/>
      <c r="T314" s="104" t="s">
        <v>2081</v>
      </c>
    </row>
    <row r="315" spans="1:20" ht="240.75" thickBot="1" x14ac:dyDescent="0.3">
      <c r="A315" s="133">
        <v>305</v>
      </c>
      <c r="B315" s="14" t="s">
        <v>1843</v>
      </c>
      <c r="C315" s="11" t="s">
        <v>1030</v>
      </c>
      <c r="D315" s="12">
        <v>23</v>
      </c>
      <c r="E315" s="26" t="s">
        <v>1757</v>
      </c>
      <c r="F315" s="26" t="s">
        <v>1758</v>
      </c>
      <c r="G315" s="26" t="s">
        <v>1768</v>
      </c>
      <c r="H315" s="27" t="s">
        <v>1769</v>
      </c>
      <c r="I315" s="26" t="s">
        <v>1770</v>
      </c>
      <c r="J315" s="20">
        <v>1</v>
      </c>
      <c r="K315" s="21">
        <v>43296</v>
      </c>
      <c r="L315" s="21">
        <v>43677</v>
      </c>
      <c r="M315" s="25">
        <f t="shared" si="1"/>
        <v>54.428571428571431</v>
      </c>
      <c r="N315" s="86"/>
      <c r="O315" s="16" t="s">
        <v>1739</v>
      </c>
      <c r="Q315" s="1" t="s">
        <v>2095</v>
      </c>
      <c r="R315" s="68"/>
      <c r="S315" s="95"/>
      <c r="T315" s="104" t="s">
        <v>2081</v>
      </c>
    </row>
    <row r="316" spans="1:20" ht="255.75" thickBot="1" x14ac:dyDescent="0.3">
      <c r="A316" s="133">
        <v>306</v>
      </c>
      <c r="B316" s="14" t="s">
        <v>1844</v>
      </c>
      <c r="C316" s="11" t="s">
        <v>1030</v>
      </c>
      <c r="D316" s="12">
        <v>24</v>
      </c>
      <c r="E316" s="26" t="s">
        <v>1771</v>
      </c>
      <c r="F316" s="26" t="s">
        <v>1772</v>
      </c>
      <c r="G316" s="26" t="s">
        <v>1773</v>
      </c>
      <c r="H316" s="27" t="s">
        <v>1760</v>
      </c>
      <c r="I316" s="26" t="s">
        <v>1774</v>
      </c>
      <c r="J316" s="20">
        <v>4</v>
      </c>
      <c r="K316" s="21">
        <v>43296</v>
      </c>
      <c r="L316" s="21">
        <v>43677</v>
      </c>
      <c r="M316" s="25">
        <f t="shared" si="1"/>
        <v>54.428571428571431</v>
      </c>
      <c r="N316" s="86"/>
      <c r="O316" s="16" t="s">
        <v>1739</v>
      </c>
      <c r="Q316" s="1" t="s">
        <v>2095</v>
      </c>
      <c r="R316" s="68"/>
      <c r="S316" s="95"/>
      <c r="T316" s="104" t="s">
        <v>2081</v>
      </c>
    </row>
    <row r="317" spans="1:20" ht="255.75" thickBot="1" x14ac:dyDescent="0.3">
      <c r="A317" s="133">
        <v>307</v>
      </c>
      <c r="B317" s="14" t="s">
        <v>1845</v>
      </c>
      <c r="C317" s="11" t="s">
        <v>1030</v>
      </c>
      <c r="D317" s="12">
        <v>24</v>
      </c>
      <c r="E317" s="26" t="s">
        <v>1771</v>
      </c>
      <c r="F317" s="26" t="s">
        <v>1772</v>
      </c>
      <c r="G317" s="26" t="s">
        <v>1775</v>
      </c>
      <c r="H317" s="27" t="s">
        <v>1763</v>
      </c>
      <c r="I317" s="26" t="s">
        <v>1764</v>
      </c>
      <c r="J317" s="20">
        <v>1</v>
      </c>
      <c r="K317" s="21">
        <v>43296</v>
      </c>
      <c r="L317" s="21">
        <v>43677</v>
      </c>
      <c r="M317" s="25">
        <f t="shared" si="1"/>
        <v>54.428571428571431</v>
      </c>
      <c r="N317" s="86"/>
      <c r="O317" s="16" t="s">
        <v>1739</v>
      </c>
      <c r="Q317" s="1" t="s">
        <v>2095</v>
      </c>
      <c r="R317" s="68"/>
      <c r="S317" s="95"/>
      <c r="T317" s="104" t="s">
        <v>2081</v>
      </c>
    </row>
    <row r="318" spans="1:20" ht="255.75" thickBot="1" x14ac:dyDescent="0.3">
      <c r="A318" s="133">
        <v>308</v>
      </c>
      <c r="B318" s="14" t="s">
        <v>1846</v>
      </c>
      <c r="C318" s="11" t="s">
        <v>1030</v>
      </c>
      <c r="D318" s="12">
        <v>24</v>
      </c>
      <c r="E318" s="26" t="s">
        <v>1771</v>
      </c>
      <c r="F318" s="26" t="s">
        <v>1772</v>
      </c>
      <c r="G318" s="26" t="s">
        <v>1776</v>
      </c>
      <c r="H318" s="27" t="s">
        <v>1777</v>
      </c>
      <c r="I318" s="26" t="s">
        <v>1778</v>
      </c>
      <c r="J318" s="20">
        <v>1</v>
      </c>
      <c r="K318" s="21">
        <v>43296</v>
      </c>
      <c r="L318" s="21">
        <v>43677</v>
      </c>
      <c r="M318" s="25">
        <f t="shared" si="1"/>
        <v>54.428571428571431</v>
      </c>
      <c r="N318" s="86"/>
      <c r="O318" s="16" t="s">
        <v>1739</v>
      </c>
      <c r="Q318" s="1" t="s">
        <v>2095</v>
      </c>
      <c r="R318" s="68"/>
      <c r="S318" s="95"/>
      <c r="T318" s="104" t="s">
        <v>2081</v>
      </c>
    </row>
    <row r="319" spans="1:20" ht="255.75" thickBot="1" x14ac:dyDescent="0.3">
      <c r="A319" s="133">
        <v>309</v>
      </c>
      <c r="B319" s="14" t="s">
        <v>1847</v>
      </c>
      <c r="C319" s="11" t="s">
        <v>1030</v>
      </c>
      <c r="D319" s="12">
        <v>24</v>
      </c>
      <c r="E319" s="26" t="s">
        <v>1771</v>
      </c>
      <c r="F319" s="26" t="s">
        <v>1772</v>
      </c>
      <c r="G319" s="26" t="s">
        <v>1768</v>
      </c>
      <c r="H319" s="27" t="s">
        <v>1769</v>
      </c>
      <c r="I319" s="26" t="s">
        <v>1779</v>
      </c>
      <c r="J319" s="20">
        <v>1</v>
      </c>
      <c r="K319" s="21">
        <v>43296</v>
      </c>
      <c r="L319" s="21">
        <v>43677</v>
      </c>
      <c r="M319" s="25">
        <f t="shared" si="1"/>
        <v>54.428571428571431</v>
      </c>
      <c r="N319" s="86"/>
      <c r="O319" s="16" t="s">
        <v>1739</v>
      </c>
      <c r="Q319" s="1" t="s">
        <v>2095</v>
      </c>
      <c r="R319" s="68"/>
      <c r="S319" s="95"/>
      <c r="T319" s="104" t="s">
        <v>2081</v>
      </c>
    </row>
    <row r="351003" spans="1:1" x14ac:dyDescent="0.25">
      <c r="A351003" s="24" t="s">
        <v>17</v>
      </c>
    </row>
    <row r="351004" spans="1:1" x14ac:dyDescent="0.25">
      <c r="A351004" s="24" t="s">
        <v>1030</v>
      </c>
    </row>
  </sheetData>
  <autoFilter ref="A10:T319"/>
  <mergeCells count="3">
    <mergeCell ref="D1:G1"/>
    <mergeCell ref="D2:G2"/>
    <mergeCell ref="B8:O8"/>
  </mergeCells>
  <dataValidations count="3">
    <dataValidation type="date" allowBlank="1" showInputMessage="1" errorTitle="Entrada no válida" error="Por favor escriba una fecha válida (AAAA/MM/DD)" promptTitle="Ingrese una fecha (AAAA/MM/DD)" prompt=" Registre la FECHA PROGRAMADA para el inicio de la actividad. (FORMATO AAAA/MM/DD)" sqref="L180 K11:K25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81:L250 L11:L179">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319">
      <formula1>$A$351001:$A$351003</formula1>
    </dataValidation>
  </dataValidations>
  <hyperlinks>
    <hyperlink ref="S151" r:id="rId1" display="https://drive.google.com/open?id=1tZSDitz818uqfyLWfvbegjV4StOw58ZU"/>
    <hyperlink ref="S178" r:id="rId2" display="https://drive.google.com/open?id=1gFpKuhf36MyKut_jdJpwhehTVLfwrWHr_x000a__x000a_"/>
    <hyperlink ref="S125" r:id="rId3" display="https://drive.google.com/open?id=1u80xrr5AVFpeDsNbhGrWHWWOiMX3oyAK"/>
    <hyperlink ref="S139" r:id="rId4" display="https://drive.google.com/open?id=1NDI_oX8teBFa0GjWVwTWTMMHDQ9aS8L2_x000a__x000a_2018_Q1_x000a_"/>
    <hyperlink ref="S211" r:id="rId5" display="https://drive.google.com/open?id=0B_L-0MTcDaOOOTVrbHBXRXViNzg_x000a__x000a__x000a__x000a__x000a__x000a__x000a__x000a__x000a__x000a_"/>
    <hyperlink ref="S229" r:id="rId6" display="https://drive.google.com/open?id=1suM5Xs3yDDe3tPL4iCORijaEPFRyrlWz_x000a__x000a_2018_S1_x000a__https://drive.google.com/open?id=1Y8vDuU4I6uAo48gsTvq8SkWbGfkeHke0_x000a__x000a__https://drive.google.com/open?id=1x8j-5JMYdTYgDS2c2L9IQjd9r7M4LZ7N"/>
  </hyperlinks>
  <printOptions horizontalCentered="1"/>
  <pageMargins left="0.19685039370078741" right="0.19685039370078741" top="0.19685039370078741" bottom="0.19685039370078741" header="0" footer="0"/>
  <pageSetup paperSize="5" scale="55" orientation="landscape" horizontalDpi="300" verticalDpi="300" r:id="rId7"/>
  <drawing r:id="rId8"/>
  <legacy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4"/>
  <sheetViews>
    <sheetView showGridLines="0" workbookViewId="0">
      <selection activeCell="C18" sqref="C18"/>
    </sheetView>
  </sheetViews>
  <sheetFormatPr baseColWidth="10" defaultColWidth="0" defaultRowHeight="15" zeroHeight="1" x14ac:dyDescent="0.25"/>
  <cols>
    <col min="1" max="1" width="3.7109375" style="74" customWidth="1"/>
    <col min="2" max="2" width="21.7109375" style="74" customWidth="1"/>
    <col min="3" max="7" width="18.42578125" style="74" customWidth="1"/>
    <col min="8" max="8" width="3.7109375" style="74" customWidth="1"/>
    <col min="9" max="9" width="0" style="74" hidden="1" customWidth="1"/>
    <col min="10" max="16384" width="11.42578125" style="74" hidden="1"/>
  </cols>
  <sheetData>
    <row r="1" spans="2:7" x14ac:dyDescent="0.25"/>
    <row r="2" spans="2:7" ht="19.5" x14ac:dyDescent="0.35">
      <c r="B2" s="122" t="s">
        <v>2105</v>
      </c>
      <c r="C2" s="123"/>
      <c r="D2" s="123"/>
      <c r="E2" s="123"/>
      <c r="F2" s="123"/>
      <c r="G2" s="124"/>
    </row>
    <row r="3" spans="2:7" ht="19.5" x14ac:dyDescent="0.35">
      <c r="B3" s="138" t="s">
        <v>2133</v>
      </c>
      <c r="C3" s="139"/>
      <c r="D3" s="139"/>
      <c r="E3" s="139"/>
      <c r="F3" s="139"/>
      <c r="G3" s="140"/>
    </row>
    <row r="4" spans="2:7" x14ac:dyDescent="0.25">
      <c r="B4" s="141" t="s">
        <v>2136</v>
      </c>
      <c r="C4" s="125"/>
      <c r="D4" s="125"/>
      <c r="E4" s="125"/>
      <c r="F4" s="125"/>
      <c r="G4" s="126"/>
    </row>
    <row r="5" spans="2:7" ht="139.5" x14ac:dyDescent="0.25">
      <c r="B5" s="117" t="s">
        <v>2125</v>
      </c>
      <c r="C5" s="116" t="s">
        <v>2122</v>
      </c>
      <c r="D5" s="116" t="s">
        <v>2134</v>
      </c>
      <c r="E5" s="116" t="s">
        <v>2135</v>
      </c>
      <c r="F5" s="116" t="s">
        <v>2123</v>
      </c>
      <c r="G5" s="116" t="s">
        <v>2124</v>
      </c>
    </row>
    <row r="6" spans="2:7" x14ac:dyDescent="0.25"/>
    <row r="7" spans="2:7" ht="19.5" x14ac:dyDescent="0.35">
      <c r="B7" s="122" t="s">
        <v>2105</v>
      </c>
      <c r="C7" s="123"/>
      <c r="D7" s="123"/>
      <c r="E7" s="123"/>
      <c r="F7" s="123"/>
      <c r="G7" s="124"/>
    </row>
    <row r="8" spans="2:7" ht="19.5" x14ac:dyDescent="0.35">
      <c r="B8" s="138" t="s">
        <v>2133</v>
      </c>
      <c r="C8" s="139"/>
      <c r="D8" s="139"/>
      <c r="E8" s="139"/>
      <c r="F8" s="139"/>
      <c r="G8" s="140"/>
    </row>
    <row r="9" spans="2:7" x14ac:dyDescent="0.25">
      <c r="B9" s="141" t="s">
        <v>2136</v>
      </c>
      <c r="C9" s="125"/>
      <c r="D9" s="125"/>
      <c r="E9" s="125"/>
      <c r="F9" s="125"/>
      <c r="G9" s="126"/>
    </row>
    <row r="10" spans="2:7" x14ac:dyDescent="0.25"/>
    <row r="11" spans="2:7" ht="19.5" x14ac:dyDescent="0.35">
      <c r="B11" s="121" t="s">
        <v>2131</v>
      </c>
    </row>
    <row r="12" spans="2:7" s="119" customFormat="1" ht="15.75" x14ac:dyDescent="0.25">
      <c r="B12" s="115" t="s">
        <v>2132</v>
      </c>
      <c r="C12" s="115" t="s">
        <v>2126</v>
      </c>
      <c r="D12" s="115" t="s">
        <v>2127</v>
      </c>
      <c r="E12" s="115" t="s">
        <v>2128</v>
      </c>
      <c r="F12" s="115" t="s">
        <v>2129</v>
      </c>
      <c r="G12" s="115" t="s">
        <v>2130</v>
      </c>
    </row>
    <row r="13" spans="2:7" ht="15.75" x14ac:dyDescent="0.3">
      <c r="B13" s="118" t="s">
        <v>2107</v>
      </c>
      <c r="C13" s="113">
        <v>8</v>
      </c>
      <c r="D13" s="114">
        <v>8</v>
      </c>
      <c r="E13" s="114">
        <v>0</v>
      </c>
      <c r="F13" s="114">
        <v>0</v>
      </c>
      <c r="G13" s="114">
        <v>0</v>
      </c>
    </row>
    <row r="14" spans="2:7" ht="15.75" x14ac:dyDescent="0.3">
      <c r="B14" s="118" t="s">
        <v>2106</v>
      </c>
      <c r="C14" s="113">
        <v>128</v>
      </c>
      <c r="D14" s="114">
        <v>122</v>
      </c>
      <c r="E14" s="114">
        <v>6</v>
      </c>
      <c r="F14" s="114">
        <v>0</v>
      </c>
      <c r="G14" s="114">
        <v>0</v>
      </c>
    </row>
    <row r="15" spans="2:7" ht="15.75" x14ac:dyDescent="0.3">
      <c r="B15" s="118" t="s">
        <v>2108</v>
      </c>
      <c r="C15" s="113">
        <v>94</v>
      </c>
      <c r="D15" s="114">
        <v>50</v>
      </c>
      <c r="E15" s="114">
        <v>15</v>
      </c>
      <c r="F15" s="114">
        <v>14</v>
      </c>
      <c r="G15" s="114">
        <v>15</v>
      </c>
    </row>
    <row r="16" spans="2:7" ht="15.75" x14ac:dyDescent="0.3">
      <c r="B16" s="118" t="s">
        <v>2109</v>
      </c>
      <c r="C16" s="113">
        <v>31</v>
      </c>
      <c r="D16" s="114">
        <v>14</v>
      </c>
      <c r="E16" s="114">
        <v>11</v>
      </c>
      <c r="F16" s="114">
        <v>2</v>
      </c>
      <c r="G16" s="114">
        <v>4</v>
      </c>
    </row>
    <row r="17" spans="2:7" ht="15.75" x14ac:dyDescent="0.3">
      <c r="B17" s="118" t="s">
        <v>2110</v>
      </c>
      <c r="C17" s="113">
        <v>48</v>
      </c>
      <c r="D17" s="114">
        <v>0</v>
      </c>
      <c r="E17" s="114">
        <v>0</v>
      </c>
      <c r="F17" s="114">
        <v>0</v>
      </c>
      <c r="G17" s="114">
        <v>48</v>
      </c>
    </row>
    <row r="18" spans="2:7" ht="15.75" x14ac:dyDescent="0.3">
      <c r="B18" s="136" t="s">
        <v>2120</v>
      </c>
      <c r="C18" s="113">
        <f>SUM(C13:C17)</f>
        <v>309</v>
      </c>
      <c r="D18" s="113">
        <f>SUM(D13:D17)</f>
        <v>194</v>
      </c>
      <c r="E18" s="113">
        <f>SUM(E13:E17)</f>
        <v>32</v>
      </c>
      <c r="F18" s="113">
        <f>SUM(F13:F17)</f>
        <v>16</v>
      </c>
      <c r="G18" s="113">
        <f>SUM(G13:G17)</f>
        <v>67</v>
      </c>
    </row>
    <row r="19" spans="2:7" ht="15.75" x14ac:dyDescent="0.3">
      <c r="B19" s="136" t="s">
        <v>2121</v>
      </c>
      <c r="C19" s="127">
        <v>1</v>
      </c>
      <c r="D19" s="128">
        <f>D18/$C$18</f>
        <v>0.62783171521035597</v>
      </c>
      <c r="E19" s="129">
        <f>E18/$C$18</f>
        <v>0.10355987055016182</v>
      </c>
      <c r="F19" s="130">
        <f>F18/$C$18</f>
        <v>5.1779935275080909E-2</v>
      </c>
      <c r="G19" s="131">
        <f>G18/$C$18</f>
        <v>0.2168284789644013</v>
      </c>
    </row>
    <row r="20" spans="2:7" x14ac:dyDescent="0.25"/>
    <row r="21" spans="2:7" ht="19.5" x14ac:dyDescent="0.35">
      <c r="B21" s="121" t="s">
        <v>2112</v>
      </c>
    </row>
    <row r="22" spans="2:7" s="119" customFormat="1" ht="15.75" x14ac:dyDescent="0.25">
      <c r="B22" s="115" t="s">
        <v>2103</v>
      </c>
      <c r="C22" s="115" t="s">
        <v>2126</v>
      </c>
      <c r="D22" s="115" t="s">
        <v>2127</v>
      </c>
      <c r="E22" s="115" t="s">
        <v>2128</v>
      </c>
      <c r="F22" s="115" t="s">
        <v>2129</v>
      </c>
      <c r="G22" s="115" t="s">
        <v>2130</v>
      </c>
    </row>
    <row r="23" spans="2:7" ht="15.75" x14ac:dyDescent="0.3">
      <c r="B23" s="118" t="s">
        <v>2096</v>
      </c>
      <c r="C23" s="134">
        <v>10</v>
      </c>
      <c r="D23" s="114">
        <v>7</v>
      </c>
      <c r="E23" s="114">
        <v>3</v>
      </c>
      <c r="F23" s="114">
        <v>0</v>
      </c>
      <c r="G23" s="114">
        <v>0</v>
      </c>
    </row>
    <row r="24" spans="2:7" ht="15.75" x14ac:dyDescent="0.3">
      <c r="B24" s="118" t="s">
        <v>2097</v>
      </c>
      <c r="C24" s="135">
        <v>28.25</v>
      </c>
      <c r="D24" s="114">
        <v>16</v>
      </c>
      <c r="E24" s="114">
        <v>12</v>
      </c>
      <c r="F24" s="114">
        <v>0</v>
      </c>
      <c r="G24" s="114">
        <v>0.25</v>
      </c>
    </row>
    <row r="25" spans="2:7" ht="15.75" x14ac:dyDescent="0.3">
      <c r="B25" s="118" t="s">
        <v>2098</v>
      </c>
      <c r="C25" s="135">
        <v>2.25</v>
      </c>
      <c r="D25" s="114">
        <v>2</v>
      </c>
      <c r="E25" s="114">
        <v>0</v>
      </c>
      <c r="F25" s="114">
        <v>0</v>
      </c>
      <c r="G25" s="114">
        <v>0.25</v>
      </c>
    </row>
    <row r="26" spans="2:7" ht="15.75" x14ac:dyDescent="0.3">
      <c r="B26" s="118" t="s">
        <v>2099</v>
      </c>
      <c r="C26" s="135">
        <v>76.25</v>
      </c>
      <c r="D26" s="114">
        <v>63</v>
      </c>
      <c r="E26" s="114">
        <v>5</v>
      </c>
      <c r="F26" s="114">
        <v>8</v>
      </c>
      <c r="G26" s="114">
        <v>0.25</v>
      </c>
    </row>
    <row r="27" spans="2:7" ht="15.75" x14ac:dyDescent="0.3">
      <c r="B27" s="118" t="s">
        <v>2100</v>
      </c>
      <c r="C27" s="135">
        <v>90.25</v>
      </c>
      <c r="D27" s="114">
        <v>31</v>
      </c>
      <c r="E27" s="114">
        <v>7</v>
      </c>
      <c r="F27" s="114">
        <v>7</v>
      </c>
      <c r="G27" s="114">
        <v>45.25</v>
      </c>
    </row>
    <row r="28" spans="2:7" ht="15.75" x14ac:dyDescent="0.3">
      <c r="B28" s="118" t="s">
        <v>2101</v>
      </c>
      <c r="C28" s="134">
        <v>19</v>
      </c>
      <c r="D28" s="114">
        <v>11</v>
      </c>
      <c r="E28" s="114">
        <v>0</v>
      </c>
      <c r="F28" s="114">
        <v>0</v>
      </c>
      <c r="G28" s="114">
        <v>8</v>
      </c>
    </row>
    <row r="29" spans="2:7" ht="15.75" x14ac:dyDescent="0.3">
      <c r="B29" s="118" t="s">
        <v>2102</v>
      </c>
      <c r="C29" s="134">
        <v>83</v>
      </c>
      <c r="D29" s="114">
        <v>64</v>
      </c>
      <c r="E29" s="114">
        <v>5</v>
      </c>
      <c r="F29" s="114">
        <v>1</v>
      </c>
      <c r="G29" s="114">
        <v>13</v>
      </c>
    </row>
    <row r="30" spans="2:7" ht="15.75" x14ac:dyDescent="0.3">
      <c r="B30" s="136" t="s">
        <v>2120</v>
      </c>
      <c r="C30" s="134">
        <v>309</v>
      </c>
      <c r="D30" s="113">
        <f>SUM(D23:D29)</f>
        <v>194</v>
      </c>
      <c r="E30" s="113">
        <f>SUM(E23:E29)</f>
        <v>32</v>
      </c>
      <c r="F30" s="113">
        <f>SUM(F23:F29)</f>
        <v>16</v>
      </c>
      <c r="G30" s="113">
        <f>SUM(G23:G29)</f>
        <v>67</v>
      </c>
    </row>
    <row r="31" spans="2:7" ht="15.75" x14ac:dyDescent="0.3">
      <c r="B31" s="136" t="s">
        <v>2121</v>
      </c>
      <c r="C31" s="137">
        <v>1</v>
      </c>
      <c r="D31" s="128">
        <f>D30/$C$30</f>
        <v>0.62783171521035597</v>
      </c>
      <c r="E31" s="129">
        <f>E30/$C$30</f>
        <v>0.10355987055016182</v>
      </c>
      <c r="F31" s="130">
        <f>F30/$C$30</f>
        <v>5.1779935275080909E-2</v>
      </c>
      <c r="G31" s="131">
        <f>G30/$C$30</f>
        <v>0.2168284789644013</v>
      </c>
    </row>
    <row r="32" spans="2:7" ht="15.75" x14ac:dyDescent="0.3">
      <c r="B32" s="120" t="s">
        <v>2111</v>
      </c>
    </row>
    <row r="33" spans="2:7" x14ac:dyDescent="0.25"/>
    <row r="34" spans="2:7" ht="19.5" hidden="1" x14ac:dyDescent="0.35">
      <c r="B34" s="121" t="s">
        <v>2113</v>
      </c>
    </row>
    <row r="35" spans="2:7" s="119" customFormat="1" ht="15.75" hidden="1" x14ac:dyDescent="0.25">
      <c r="B35" s="115" t="s">
        <v>2103</v>
      </c>
      <c r="C35" s="115" t="s">
        <v>2126</v>
      </c>
      <c r="D35" s="115" t="s">
        <v>2127</v>
      </c>
      <c r="E35" s="115" t="s">
        <v>2128</v>
      </c>
      <c r="F35" s="115" t="s">
        <v>2129</v>
      </c>
      <c r="G35" s="115" t="s">
        <v>2130</v>
      </c>
    </row>
    <row r="36" spans="2:7" ht="15.75" hidden="1" x14ac:dyDescent="0.3">
      <c r="B36" s="118" t="s">
        <v>2096</v>
      </c>
      <c r="C36" s="113">
        <v>10</v>
      </c>
      <c r="D36" s="114">
        <v>7</v>
      </c>
      <c r="E36" s="114">
        <v>3</v>
      </c>
      <c r="F36" s="114">
        <v>0</v>
      </c>
      <c r="G36" s="114">
        <v>0</v>
      </c>
    </row>
    <row r="37" spans="2:7" ht="15.75" hidden="1" x14ac:dyDescent="0.3">
      <c r="B37" s="136" t="s">
        <v>2121</v>
      </c>
      <c r="C37" s="127">
        <v>1</v>
      </c>
      <c r="D37" s="128">
        <f>D36/10</f>
        <v>0.7</v>
      </c>
      <c r="E37" s="129">
        <f>E36/10</f>
        <v>0.3</v>
      </c>
      <c r="F37" s="130">
        <f>F36/10</f>
        <v>0</v>
      </c>
      <c r="G37" s="131">
        <f>G36/10</f>
        <v>0</v>
      </c>
    </row>
    <row r="38" spans="2:7" hidden="1" x14ac:dyDescent="0.25">
      <c r="B38" s="120"/>
    </row>
    <row r="39" spans="2:7" ht="19.5" hidden="1" x14ac:dyDescent="0.35">
      <c r="B39" s="121" t="s">
        <v>2114</v>
      </c>
    </row>
    <row r="40" spans="2:7" s="119" customFormat="1" ht="15.75" hidden="1" x14ac:dyDescent="0.25">
      <c r="B40" s="115" t="s">
        <v>2103</v>
      </c>
      <c r="C40" s="115" t="s">
        <v>2126</v>
      </c>
      <c r="D40" s="115" t="s">
        <v>2127</v>
      </c>
      <c r="E40" s="115" t="s">
        <v>2128</v>
      </c>
      <c r="F40" s="115" t="s">
        <v>2129</v>
      </c>
      <c r="G40" s="115" t="s">
        <v>2130</v>
      </c>
    </row>
    <row r="41" spans="2:7" ht="15.75" hidden="1" x14ac:dyDescent="0.3">
      <c r="B41" s="118" t="s">
        <v>2097</v>
      </c>
      <c r="C41" s="113">
        <v>28.25</v>
      </c>
      <c r="D41" s="114">
        <v>16</v>
      </c>
      <c r="E41" s="114">
        <v>12</v>
      </c>
      <c r="F41" s="114">
        <v>0</v>
      </c>
      <c r="G41" s="114">
        <v>0.25</v>
      </c>
    </row>
    <row r="42" spans="2:7" ht="15.75" hidden="1" x14ac:dyDescent="0.3">
      <c r="B42" s="136" t="s">
        <v>2121</v>
      </c>
      <c r="C42" s="127">
        <v>1</v>
      </c>
      <c r="D42" s="128">
        <f>D41/$C$41</f>
        <v>0.5663716814159292</v>
      </c>
      <c r="E42" s="129">
        <f>E41/$C$41</f>
        <v>0.4247787610619469</v>
      </c>
      <c r="F42" s="130">
        <f>F41/$C$41</f>
        <v>0</v>
      </c>
      <c r="G42" s="131">
        <f>G41/$C$41</f>
        <v>8.8495575221238937E-3</v>
      </c>
    </row>
    <row r="43" spans="2:7" hidden="1" x14ac:dyDescent="0.25">
      <c r="B43" s="120"/>
    </row>
    <row r="44" spans="2:7" ht="19.5" hidden="1" x14ac:dyDescent="0.35">
      <c r="B44" s="121" t="s">
        <v>2115</v>
      </c>
    </row>
    <row r="45" spans="2:7" s="119" customFormat="1" ht="15.75" hidden="1" x14ac:dyDescent="0.25">
      <c r="B45" s="115" t="s">
        <v>2103</v>
      </c>
      <c r="C45" s="115" t="s">
        <v>2126</v>
      </c>
      <c r="D45" s="115" t="s">
        <v>2127</v>
      </c>
      <c r="E45" s="115" t="s">
        <v>2128</v>
      </c>
      <c r="F45" s="115" t="s">
        <v>2129</v>
      </c>
      <c r="G45" s="115" t="s">
        <v>2130</v>
      </c>
    </row>
    <row r="46" spans="2:7" ht="15.75" hidden="1" x14ac:dyDescent="0.3">
      <c r="B46" s="118" t="s">
        <v>2098</v>
      </c>
      <c r="C46" s="113" t="s">
        <v>2104</v>
      </c>
      <c r="D46" s="114">
        <v>2</v>
      </c>
      <c r="E46" s="114">
        <v>0</v>
      </c>
      <c r="F46" s="114">
        <v>0</v>
      </c>
      <c r="G46" s="114">
        <v>1</v>
      </c>
    </row>
    <row r="47" spans="2:7" ht="15.75" hidden="1" x14ac:dyDescent="0.3">
      <c r="B47" s="136" t="s">
        <v>2121</v>
      </c>
      <c r="C47" s="127">
        <v>1</v>
      </c>
      <c r="D47" s="128">
        <f>D46/3</f>
        <v>0.66666666666666663</v>
      </c>
      <c r="E47" s="129">
        <f>E46/3</f>
        <v>0</v>
      </c>
      <c r="F47" s="130">
        <f>F46/3</f>
        <v>0</v>
      </c>
      <c r="G47" s="131">
        <f>G46/3</f>
        <v>0.33333333333333331</v>
      </c>
    </row>
    <row r="48" spans="2:7" hidden="1" x14ac:dyDescent="0.25">
      <c r="B48" s="120"/>
    </row>
    <row r="49" spans="2:7" ht="19.5" hidden="1" x14ac:dyDescent="0.35">
      <c r="B49" s="121" t="s">
        <v>2116</v>
      </c>
    </row>
    <row r="50" spans="2:7" s="119" customFormat="1" ht="15.75" hidden="1" x14ac:dyDescent="0.25">
      <c r="B50" s="115" t="s">
        <v>2103</v>
      </c>
      <c r="C50" s="115" t="s">
        <v>2126</v>
      </c>
      <c r="D50" s="115" t="s">
        <v>2127</v>
      </c>
      <c r="E50" s="115" t="s">
        <v>2128</v>
      </c>
      <c r="F50" s="115" t="s">
        <v>2129</v>
      </c>
      <c r="G50" s="115" t="s">
        <v>2130</v>
      </c>
    </row>
    <row r="51" spans="2:7" ht="15.75" hidden="1" x14ac:dyDescent="0.3">
      <c r="B51" s="118" t="s">
        <v>2099</v>
      </c>
      <c r="C51" s="113">
        <v>76.25</v>
      </c>
      <c r="D51" s="114">
        <v>63</v>
      </c>
      <c r="E51" s="114">
        <v>5</v>
      </c>
      <c r="F51" s="114">
        <v>8</v>
      </c>
      <c r="G51" s="114">
        <v>0.25</v>
      </c>
    </row>
    <row r="52" spans="2:7" ht="15.75" hidden="1" x14ac:dyDescent="0.3">
      <c r="B52" s="136" t="s">
        <v>2121</v>
      </c>
      <c r="C52" s="127">
        <v>1</v>
      </c>
      <c r="D52" s="128">
        <f>D51/$C$51</f>
        <v>0.82622950819672136</v>
      </c>
      <c r="E52" s="129">
        <f>E51/$C$51</f>
        <v>6.5573770491803282E-2</v>
      </c>
      <c r="F52" s="130">
        <f>F51/$C$51</f>
        <v>0.10491803278688525</v>
      </c>
      <c r="G52" s="131">
        <f>G51/$C$51</f>
        <v>3.2786885245901639E-3</v>
      </c>
    </row>
    <row r="53" spans="2:7" hidden="1" x14ac:dyDescent="0.25">
      <c r="B53" s="120"/>
    </row>
    <row r="54" spans="2:7" ht="19.5" hidden="1" x14ac:dyDescent="0.35">
      <c r="B54" s="121" t="s">
        <v>2117</v>
      </c>
    </row>
    <row r="55" spans="2:7" s="119" customFormat="1" ht="15.75" hidden="1" x14ac:dyDescent="0.25">
      <c r="B55" s="115" t="s">
        <v>2103</v>
      </c>
      <c r="C55" s="115" t="s">
        <v>2126</v>
      </c>
      <c r="D55" s="115" t="s">
        <v>2127</v>
      </c>
      <c r="E55" s="115" t="s">
        <v>2128</v>
      </c>
      <c r="F55" s="115" t="s">
        <v>2129</v>
      </c>
      <c r="G55" s="115" t="s">
        <v>2130</v>
      </c>
    </row>
    <row r="56" spans="2:7" ht="15.75" hidden="1" x14ac:dyDescent="0.3">
      <c r="B56" s="118" t="s">
        <v>2100</v>
      </c>
      <c r="C56" s="113">
        <v>90.25</v>
      </c>
      <c r="D56" s="114">
        <v>31</v>
      </c>
      <c r="E56" s="114">
        <v>7</v>
      </c>
      <c r="F56" s="114">
        <v>7</v>
      </c>
      <c r="G56" s="114">
        <v>45.25</v>
      </c>
    </row>
    <row r="57" spans="2:7" ht="15.75" hidden="1" x14ac:dyDescent="0.3">
      <c r="B57" s="136" t="s">
        <v>2121</v>
      </c>
      <c r="C57" s="127">
        <v>1</v>
      </c>
      <c r="D57" s="128">
        <f>D56/$C$56</f>
        <v>0.34349030470914127</v>
      </c>
      <c r="E57" s="129">
        <f>E56/$C$56</f>
        <v>7.7562326869806089E-2</v>
      </c>
      <c r="F57" s="130">
        <f>F56/$C$56</f>
        <v>7.7562326869806089E-2</v>
      </c>
      <c r="G57" s="131">
        <f>G56/$C$56</f>
        <v>0.50138504155124652</v>
      </c>
    </row>
    <row r="58" spans="2:7" hidden="1" x14ac:dyDescent="0.25">
      <c r="B58" s="120"/>
    </row>
    <row r="59" spans="2:7" ht="19.5" hidden="1" x14ac:dyDescent="0.35">
      <c r="B59" s="121" t="s">
        <v>2118</v>
      </c>
    </row>
    <row r="60" spans="2:7" s="119" customFormat="1" ht="15.75" hidden="1" x14ac:dyDescent="0.25">
      <c r="B60" s="115" t="s">
        <v>2103</v>
      </c>
      <c r="C60" s="115" t="s">
        <v>2126</v>
      </c>
      <c r="D60" s="115" t="s">
        <v>2127</v>
      </c>
      <c r="E60" s="115" t="s">
        <v>2128</v>
      </c>
      <c r="F60" s="115" t="s">
        <v>2129</v>
      </c>
      <c r="G60" s="115" t="s">
        <v>2130</v>
      </c>
    </row>
    <row r="61" spans="2:7" ht="15.75" hidden="1" x14ac:dyDescent="0.3">
      <c r="B61" s="118" t="s">
        <v>2101</v>
      </c>
      <c r="C61" s="113">
        <v>19</v>
      </c>
      <c r="D61" s="114">
        <v>11</v>
      </c>
      <c r="E61" s="114">
        <v>0</v>
      </c>
      <c r="F61" s="114">
        <v>0</v>
      </c>
      <c r="G61" s="114">
        <v>8</v>
      </c>
    </row>
    <row r="62" spans="2:7" ht="15.75" hidden="1" x14ac:dyDescent="0.3">
      <c r="B62" s="136" t="s">
        <v>2121</v>
      </c>
      <c r="C62" s="127">
        <v>1</v>
      </c>
      <c r="D62" s="128">
        <f>D61/$C$61</f>
        <v>0.57894736842105265</v>
      </c>
      <c r="E62" s="129">
        <f>E61/$C$61</f>
        <v>0</v>
      </c>
      <c r="F62" s="130">
        <f>F61/$C$61</f>
        <v>0</v>
      </c>
      <c r="G62" s="131">
        <f>G61/$C$61</f>
        <v>0.42105263157894735</v>
      </c>
    </row>
    <row r="63" spans="2:7" hidden="1" x14ac:dyDescent="0.25">
      <c r="B63" s="120"/>
    </row>
    <row r="64" spans="2:7" ht="19.5" x14ac:dyDescent="0.35">
      <c r="B64" s="121" t="s">
        <v>2119</v>
      </c>
    </row>
    <row r="65" spans="2:7" s="119" customFormat="1" ht="15.75" x14ac:dyDescent="0.25">
      <c r="B65" s="115" t="s">
        <v>2103</v>
      </c>
      <c r="C65" s="115" t="s">
        <v>2126</v>
      </c>
      <c r="D65" s="115" t="s">
        <v>2127</v>
      </c>
      <c r="E65" s="115" t="s">
        <v>2128</v>
      </c>
      <c r="F65" s="115" t="s">
        <v>2129</v>
      </c>
      <c r="G65" s="115" t="s">
        <v>2130</v>
      </c>
    </row>
    <row r="66" spans="2:7" ht="15.75" x14ac:dyDescent="0.3">
      <c r="B66" s="118" t="s">
        <v>2102</v>
      </c>
      <c r="C66" s="113">
        <v>83</v>
      </c>
      <c r="D66" s="114">
        <v>64</v>
      </c>
      <c r="E66" s="114">
        <v>5</v>
      </c>
      <c r="F66" s="114">
        <v>1</v>
      </c>
      <c r="G66" s="114">
        <v>13</v>
      </c>
    </row>
    <row r="67" spans="2:7" ht="15.75" x14ac:dyDescent="0.3">
      <c r="B67" s="136" t="s">
        <v>2121</v>
      </c>
      <c r="C67" s="127">
        <v>1</v>
      </c>
      <c r="D67" s="128">
        <f>D66/$C$66</f>
        <v>0.77108433734939763</v>
      </c>
      <c r="E67" s="129">
        <f>E66/$C$66</f>
        <v>6.0240963855421686E-2</v>
      </c>
      <c r="F67" s="130">
        <f>F66/$C$66</f>
        <v>1.2048192771084338E-2</v>
      </c>
      <c r="G67" s="131">
        <f>G66/$C$66</f>
        <v>0.15662650602409639</v>
      </c>
    </row>
    <row r="68" spans="2:7" x14ac:dyDescent="0.25"/>
    <row r="69" spans="2:7" hidden="1" x14ac:dyDescent="0.25"/>
    <row r="70" spans="2:7" hidden="1" x14ac:dyDescent="0.25"/>
    <row r="71" spans="2:7" hidden="1" x14ac:dyDescent="0.25"/>
    <row r="72" spans="2:7" hidden="1" x14ac:dyDescent="0.25"/>
    <row r="73" spans="2:7" hidden="1" x14ac:dyDescent="0.25"/>
    <row r="74" spans="2:7" hidden="1" x14ac:dyDescent="0.25"/>
    <row r="75" spans="2:7" hidden="1" x14ac:dyDescent="0.25"/>
    <row r="76" spans="2:7" hidden="1" x14ac:dyDescent="0.25"/>
    <row r="77" spans="2:7" hidden="1" x14ac:dyDescent="0.25"/>
    <row r="78" spans="2:7" hidden="1" x14ac:dyDescent="0.25"/>
    <row r="79" spans="2:7" hidden="1" x14ac:dyDescent="0.25"/>
    <row r="80" spans="2:7"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election activeCell="E8" sqref="E8"/>
    </sheetView>
  </sheetViews>
  <sheetFormatPr baseColWidth="10" defaultColWidth="0" defaultRowHeight="15" zeroHeight="1" x14ac:dyDescent="0.25"/>
  <cols>
    <col min="1" max="1" width="3.7109375" style="74" customWidth="1"/>
    <col min="2" max="2" width="22.140625" style="74" bestFit="1" customWidth="1"/>
    <col min="3" max="3" width="12.85546875" style="74" bestFit="1" customWidth="1"/>
    <col min="4" max="4" width="14.140625" style="74" bestFit="1" customWidth="1"/>
    <col min="5" max="5" width="7.7109375" style="74" bestFit="1" customWidth="1"/>
    <col min="6" max="6" width="101.42578125" style="74" bestFit="1" customWidth="1"/>
    <col min="7" max="7" width="10.28515625" style="74" bestFit="1" customWidth="1"/>
    <col min="8" max="8" width="3.7109375" style="74" customWidth="1"/>
    <col min="9" max="16384" width="11.42578125" style="74" hidden="1"/>
  </cols>
  <sheetData>
    <row r="1" spans="2:7" s="75" customFormat="1" x14ac:dyDescent="0.25"/>
    <row r="2" spans="2:7" ht="15.75" x14ac:dyDescent="0.3">
      <c r="B2" s="78" t="s">
        <v>1932</v>
      </c>
      <c r="C2" s="78" t="s">
        <v>1930</v>
      </c>
      <c r="D2" s="78" t="s">
        <v>1931</v>
      </c>
      <c r="E2" s="79" t="s">
        <v>1933</v>
      </c>
      <c r="F2" s="78" t="s">
        <v>1937</v>
      </c>
      <c r="G2" s="78" t="s">
        <v>1934</v>
      </c>
    </row>
    <row r="3" spans="2:7" ht="15.75" x14ac:dyDescent="0.3">
      <c r="B3" s="76" t="s">
        <v>1852</v>
      </c>
      <c r="C3" s="76">
        <v>8</v>
      </c>
      <c r="D3" s="76">
        <v>0</v>
      </c>
      <c r="E3" s="81">
        <f>C3+D3</f>
        <v>8</v>
      </c>
      <c r="F3" s="76" t="s">
        <v>1938</v>
      </c>
      <c r="G3" s="76" t="s">
        <v>1935</v>
      </c>
    </row>
    <row r="4" spans="2:7" ht="15.75" x14ac:dyDescent="0.3">
      <c r="B4" s="76" t="s">
        <v>1513</v>
      </c>
      <c r="C4" s="76">
        <v>105</v>
      </c>
      <c r="D4" s="77">
        <v>23</v>
      </c>
      <c r="E4" s="81">
        <f t="shared" ref="E4:E7" si="0">C4+D4</f>
        <v>128</v>
      </c>
      <c r="F4" s="76" t="s">
        <v>1939</v>
      </c>
      <c r="G4" s="76" t="s">
        <v>1936</v>
      </c>
    </row>
    <row r="5" spans="2:7" ht="15.75" x14ac:dyDescent="0.3">
      <c r="B5" s="76" t="s">
        <v>584</v>
      </c>
      <c r="C5" s="76">
        <v>94</v>
      </c>
      <c r="D5" s="76">
        <v>0</v>
      </c>
      <c r="E5" s="81">
        <f t="shared" si="0"/>
        <v>94</v>
      </c>
      <c r="F5" s="76" t="s">
        <v>1940</v>
      </c>
      <c r="G5" s="76" t="s">
        <v>1936</v>
      </c>
    </row>
    <row r="6" spans="2:7" ht="15.75" x14ac:dyDescent="0.3">
      <c r="B6" s="76" t="s">
        <v>1929</v>
      </c>
      <c r="C6" s="76">
        <v>31</v>
      </c>
      <c r="D6" s="76">
        <v>0</v>
      </c>
      <c r="E6" s="81">
        <f t="shared" si="0"/>
        <v>31</v>
      </c>
      <c r="F6" s="76" t="s">
        <v>1941</v>
      </c>
      <c r="G6" s="76" t="s">
        <v>1936</v>
      </c>
    </row>
    <row r="7" spans="2:7" ht="15.75" x14ac:dyDescent="0.3">
      <c r="B7" s="76" t="s">
        <v>1739</v>
      </c>
      <c r="C7" s="76">
        <v>48</v>
      </c>
      <c r="D7" s="76">
        <v>0</v>
      </c>
      <c r="E7" s="81">
        <f t="shared" si="0"/>
        <v>48</v>
      </c>
      <c r="F7" s="76" t="s">
        <v>2083</v>
      </c>
      <c r="G7" s="76" t="s">
        <v>1936</v>
      </c>
    </row>
    <row r="8" spans="2:7" ht="15.75" x14ac:dyDescent="0.3">
      <c r="B8" s="78" t="s">
        <v>1933</v>
      </c>
      <c r="C8" s="80">
        <f>SUM(C3:C7)</f>
        <v>286</v>
      </c>
      <c r="D8" s="80">
        <f>SUM(D3:D7)</f>
        <v>23</v>
      </c>
      <c r="E8" s="80">
        <f>SUM(E3:E7)</f>
        <v>309</v>
      </c>
    </row>
    <row r="9" spans="2:7"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PM-31-12-2017</vt:lpstr>
      <vt:lpstr>PM-30-06-2018</vt:lpstr>
      <vt:lpstr>ESTADO-30JUN</vt:lpstr>
      <vt:lpstr>BITACORA</vt:lpstr>
      <vt:lpstr>'PM-30-06-2018'!Área_de_impresión</vt:lpstr>
      <vt:lpstr>'PM-31-12-2017'!Área_de_impresión</vt:lpstr>
      <vt:lpstr>'PM-30-06-2018'!Títulos_a_imprimir</vt:lpstr>
      <vt:lpstr>'PM-31-12-2017'!Títulos_a_imprimir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cp:lastPrinted>2017-12-12T20:52:37Z</cp:lastPrinted>
  <dcterms:created xsi:type="dcterms:W3CDTF">2017-09-27T00:24:15Z</dcterms:created>
  <dcterms:modified xsi:type="dcterms:W3CDTF">2018-09-06T17:48:31Z</dcterms:modified>
</cp:coreProperties>
</file>